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Rekapitulácia stavby" sheetId="1" r:id="rId1"/>
    <sheet name="01 - Rekonštrukcia - Auto..." sheetId="2" r:id="rId2"/>
    <sheet name="02 - Rekonštrukcia - Auto..." sheetId="3" r:id="rId3"/>
  </sheets>
  <definedNames>
    <definedName name="_xlnm._FilterDatabase" localSheetId="1" hidden="1">'01 - Rekonštrukcia - Auto...'!$C$133:$K$203</definedName>
    <definedName name="_xlnm._FilterDatabase" localSheetId="2" hidden="1">'02 - Rekonštrukcia - Auto...'!$C$133:$K$203</definedName>
    <definedName name="_xlnm.Print_Titles" localSheetId="1">'01 - Rekonštrukcia - Auto...'!$133:$133</definedName>
    <definedName name="_xlnm.Print_Titles" localSheetId="2">'02 - Rekonštrukcia - Auto...'!$133:$133</definedName>
    <definedName name="_xlnm.Print_Titles" localSheetId="0">'Rekapitulácia stavby'!$92:$92</definedName>
    <definedName name="_xlnm.Print_Area" localSheetId="1">'01 - Rekonštrukcia - Auto...'!$C$4:$J$76,'01 - Rekonštrukcia - Auto...'!$C$82:$J$115,'01 - Rekonštrukcia - Auto...'!$C$121:$J$203</definedName>
    <definedName name="_xlnm.Print_Area" localSheetId="2">'02 - Rekonštrukcia - Auto...'!$C$4:$J$76,'02 - Rekonštrukcia - Auto...'!$C$82:$J$115,'02 - Rekonštrukcia - Auto...'!$C$121:$J$203</definedName>
    <definedName name="_xlnm.Print_Area" localSheetId="0">'Rekapitulácia stavby'!$D$4:$AO$76,'Rekapitulácia stavby'!$C$82:$AQ$97</definedName>
  </definedNames>
  <calcPr calcId="124519"/>
</workbook>
</file>

<file path=xl/calcChain.xml><?xml version="1.0" encoding="utf-8"?>
<calcChain xmlns="http://schemas.openxmlformats.org/spreadsheetml/2006/main">
  <c r="J37" i="3"/>
  <c r="J36"/>
  <c r="AY96" i="1"/>
  <c r="J35" i="3"/>
  <c r="AX96" i="1"/>
  <c r="BI203" i="3"/>
  <c r="BH203"/>
  <c r="BG203"/>
  <c r="BE203"/>
  <c r="T203"/>
  <c r="T202"/>
  <c r="T201" s="1"/>
  <c r="R203"/>
  <c r="R202" s="1"/>
  <c r="R201" s="1"/>
  <c r="P203"/>
  <c r="P202"/>
  <c r="P201" s="1"/>
  <c r="BI200"/>
  <c r="BH200"/>
  <c r="BG200"/>
  <c r="BE200"/>
  <c r="T200"/>
  <c r="T199" s="1"/>
  <c r="R200"/>
  <c r="R199" s="1"/>
  <c r="P200"/>
  <c r="P199" s="1"/>
  <c r="BI198"/>
  <c r="BH198"/>
  <c r="BG198"/>
  <c r="BE198"/>
  <c r="T198"/>
  <c r="T197" s="1"/>
  <c r="R198"/>
  <c r="R197" s="1"/>
  <c r="P198"/>
  <c r="P197" s="1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 s="1"/>
  <c r="R173"/>
  <c r="R172" s="1"/>
  <c r="P173"/>
  <c r="P172" s="1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0"/>
  <c r="F130"/>
  <c r="F128"/>
  <c r="E126"/>
  <c r="J91"/>
  <c r="F91"/>
  <c r="F89"/>
  <c r="E87"/>
  <c r="J24"/>
  <c r="E24"/>
  <c r="J131" s="1"/>
  <c r="J23"/>
  <c r="J18"/>
  <c r="E18"/>
  <c r="F92" s="1"/>
  <c r="J17"/>
  <c r="J12"/>
  <c r="J128" s="1"/>
  <c r="E7"/>
  <c r="E124" s="1"/>
  <c r="J37" i="2"/>
  <c r="J36"/>
  <c r="AY95" i="1"/>
  <c r="J35" i="2"/>
  <c r="AX95" i="1"/>
  <c r="BI203" i="2"/>
  <c r="BH203"/>
  <c r="BG203"/>
  <c r="BE203"/>
  <c r="T203"/>
  <c r="T202"/>
  <c r="T201" s="1"/>
  <c r="R203"/>
  <c r="R202" s="1"/>
  <c r="R201" s="1"/>
  <c r="P203"/>
  <c r="P202"/>
  <c r="P201" s="1"/>
  <c r="BI200"/>
  <c r="BH200"/>
  <c r="BG200"/>
  <c r="BE200"/>
  <c r="T200"/>
  <c r="T199" s="1"/>
  <c r="R200"/>
  <c r="R199" s="1"/>
  <c r="P200"/>
  <c r="P199" s="1"/>
  <c r="BI198"/>
  <c r="BH198"/>
  <c r="BG198"/>
  <c r="BE198"/>
  <c r="T198"/>
  <c r="T197" s="1"/>
  <c r="R198"/>
  <c r="R197" s="1"/>
  <c r="P198"/>
  <c r="P197" s="1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 s="1"/>
  <c r="R173"/>
  <c r="R172" s="1"/>
  <c r="P173"/>
  <c r="P172" s="1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0"/>
  <c r="F130"/>
  <c r="F128"/>
  <c r="E126"/>
  <c r="J91"/>
  <c r="F91"/>
  <c r="F89"/>
  <c r="E87"/>
  <c r="J24"/>
  <c r="E24"/>
  <c r="J92"/>
  <c r="J23"/>
  <c r="J18"/>
  <c r="E18"/>
  <c r="F131"/>
  <c r="J17"/>
  <c r="J12"/>
  <c r="J89" s="1"/>
  <c r="E7"/>
  <c r="E85" s="1"/>
  <c r="L90" i="1"/>
  <c r="AM90"/>
  <c r="AM89"/>
  <c r="L89"/>
  <c r="AM87"/>
  <c r="L87"/>
  <c r="L85"/>
  <c r="L84"/>
  <c r="J203" i="2"/>
  <c r="J200"/>
  <c r="J198"/>
  <c r="J196"/>
  <c r="BK194"/>
  <c r="J194"/>
  <c r="J193"/>
  <c r="J192"/>
  <c r="BK189"/>
  <c r="BK187"/>
  <c r="BK186"/>
  <c r="J186"/>
  <c r="J185"/>
  <c r="J183"/>
  <c r="J180"/>
  <c r="J178"/>
  <c r="BK176"/>
  <c r="BK171"/>
  <c r="BK169"/>
  <c r="J166"/>
  <c r="BK164"/>
  <c r="BK161"/>
  <c r="J159"/>
  <c r="J156"/>
  <c r="BK154"/>
  <c r="J150"/>
  <c r="BK148"/>
  <c r="BK146"/>
  <c r="J144"/>
  <c r="BK141"/>
  <c r="J139"/>
  <c r="BK137"/>
  <c r="J184"/>
  <c r="BK183"/>
  <c r="J181"/>
  <c r="BK180"/>
  <c r="BK178"/>
  <c r="J176"/>
  <c r="J171"/>
  <c r="J169"/>
  <c r="BK166"/>
  <c r="J164"/>
  <c r="J161"/>
  <c r="BK159"/>
  <c r="BK156"/>
  <c r="J154"/>
  <c r="BK150"/>
  <c r="J148"/>
  <c r="J146"/>
  <c r="BK144"/>
  <c r="J141"/>
  <c r="BK139"/>
  <c r="J137"/>
  <c r="J203" i="3"/>
  <c r="BK196"/>
  <c r="BK195"/>
  <c r="J192"/>
  <c r="J189"/>
  <c r="J186"/>
  <c r="J184"/>
  <c r="J181"/>
  <c r="BK180"/>
  <c r="BK178"/>
  <c r="J173"/>
  <c r="BK171"/>
  <c r="BK169"/>
  <c r="BK166"/>
  <c r="J164"/>
  <c r="J161"/>
  <c r="J159"/>
  <c r="J156"/>
  <c r="J154"/>
  <c r="J150"/>
  <c r="BK148"/>
  <c r="J146"/>
  <c r="BK144"/>
  <c r="J141"/>
  <c r="BK139"/>
  <c r="BK137"/>
  <c r="J195"/>
  <c r="BK193"/>
  <c r="J190"/>
  <c r="BK187"/>
  <c r="BK185"/>
  <c r="BK183"/>
  <c r="J180"/>
  <c r="J178"/>
  <c r="BK176"/>
  <c r="J171"/>
  <c r="J169"/>
  <c r="J166"/>
  <c r="BK164"/>
  <c r="BK161"/>
  <c r="BK159"/>
  <c r="BK156"/>
  <c r="BK154"/>
  <c r="BK150"/>
  <c r="J148"/>
  <c r="BK146"/>
  <c r="J144"/>
  <c r="BK142"/>
  <c r="J140"/>
  <c r="J138"/>
  <c r="BK203" i="2"/>
  <c r="BK200"/>
  <c r="BK198"/>
  <c r="BK196"/>
  <c r="BK195"/>
  <c r="J195"/>
  <c r="BK193"/>
  <c r="BK192"/>
  <c r="BK190"/>
  <c r="J190"/>
  <c r="J189"/>
  <c r="J187"/>
  <c r="BK185"/>
  <c r="BK184"/>
  <c r="BK181"/>
  <c r="J179"/>
  <c r="BK177"/>
  <c r="BK173"/>
  <c r="BK170"/>
  <c r="BK167"/>
  <c r="BK165"/>
  <c r="BK162"/>
  <c r="J160"/>
  <c r="BK157"/>
  <c r="BK155"/>
  <c r="BK152"/>
  <c r="BK149"/>
  <c r="J147"/>
  <c r="J145"/>
  <c r="J142"/>
  <c r="BK140"/>
  <c r="BK138"/>
  <c r="AS94" i="1"/>
  <c r="BK179" i="2"/>
  <c r="J177"/>
  <c r="J173"/>
  <c r="J170"/>
  <c r="J167"/>
  <c r="J165"/>
  <c r="J162"/>
  <c r="BK160"/>
  <c r="J157"/>
  <c r="J155"/>
  <c r="J152"/>
  <c r="J149"/>
  <c r="BK147"/>
  <c r="BK145"/>
  <c r="BK142"/>
  <c r="J140"/>
  <c r="J138"/>
  <c r="BK200" i="3"/>
  <c r="J198"/>
  <c r="J194"/>
  <c r="J193"/>
  <c r="BK190"/>
  <c r="J187"/>
  <c r="J185"/>
  <c r="J183"/>
  <c r="BK179"/>
  <c r="J177"/>
  <c r="J176"/>
  <c r="BK170"/>
  <c r="BK167"/>
  <c r="BK165"/>
  <c r="J162"/>
  <c r="BK160"/>
  <c r="BK157"/>
  <c r="BK155"/>
  <c r="J152"/>
  <c r="J149"/>
  <c r="BK147"/>
  <c r="J145"/>
  <c r="J142"/>
  <c r="BK140"/>
  <c r="BK138"/>
  <c r="BK203"/>
  <c r="J200"/>
  <c r="BK198"/>
  <c r="J196"/>
  <c r="BK194"/>
  <c r="BK192"/>
  <c r="BK189"/>
  <c r="BK186"/>
  <c r="BK184"/>
  <c r="BK181"/>
  <c r="J179"/>
  <c r="BK177"/>
  <c r="BK173"/>
  <c r="J170"/>
  <c r="J167"/>
  <c r="J165"/>
  <c r="BK162"/>
  <c r="J160"/>
  <c r="J157"/>
  <c r="J155"/>
  <c r="BK152"/>
  <c r="BK149"/>
  <c r="J147"/>
  <c r="BK145"/>
  <c r="BK141"/>
  <c r="J139"/>
  <c r="J137"/>
  <c r="BK136" i="2" l="1"/>
  <c r="J136" s="1"/>
  <c r="J98" s="1"/>
  <c r="R136"/>
  <c r="BK143"/>
  <c r="J143" s="1"/>
  <c r="J99" s="1"/>
  <c r="R143"/>
  <c r="BK153"/>
  <c r="J153" s="1"/>
  <c r="J101" s="1"/>
  <c r="T153"/>
  <c r="BK158"/>
  <c r="J158" s="1"/>
  <c r="J102" s="1"/>
  <c r="T158"/>
  <c r="P163"/>
  <c r="R163"/>
  <c r="BK168"/>
  <c r="J168" s="1"/>
  <c r="J104" s="1"/>
  <c r="R168"/>
  <c r="P175"/>
  <c r="P174" s="1"/>
  <c r="T175"/>
  <c r="P182"/>
  <c r="T182"/>
  <c r="P188"/>
  <c r="T188"/>
  <c r="P191"/>
  <c r="R191"/>
  <c r="P136" i="3"/>
  <c r="T136"/>
  <c r="P143"/>
  <c r="T143"/>
  <c r="P153"/>
  <c r="T153"/>
  <c r="R158"/>
  <c r="BK163"/>
  <c r="J163" s="1"/>
  <c r="J103" s="1"/>
  <c r="T163"/>
  <c r="R168"/>
  <c r="P136" i="2"/>
  <c r="T136"/>
  <c r="P143"/>
  <c r="T143"/>
  <c r="P153"/>
  <c r="R153"/>
  <c r="P158"/>
  <c r="R158"/>
  <c r="BK163"/>
  <c r="J163"/>
  <c r="J103" s="1"/>
  <c r="T163"/>
  <c r="P168"/>
  <c r="T168"/>
  <c r="BK175"/>
  <c r="J175"/>
  <c r="J107" s="1"/>
  <c r="R175"/>
  <c r="BK182"/>
  <c r="J182"/>
  <c r="J108" s="1"/>
  <c r="R182"/>
  <c r="BK188"/>
  <c r="J188"/>
  <c r="J109" s="1"/>
  <c r="R188"/>
  <c r="BK191"/>
  <c r="J191"/>
  <c r="J110" s="1"/>
  <c r="T191"/>
  <c r="BK136" i="3"/>
  <c r="J136"/>
  <c r="J98" s="1"/>
  <c r="R136"/>
  <c r="BK143"/>
  <c r="J143"/>
  <c r="J99" s="1"/>
  <c r="R143"/>
  <c r="BK153"/>
  <c r="J153"/>
  <c r="J101" s="1"/>
  <c r="R153"/>
  <c r="BK158"/>
  <c r="J158"/>
  <c r="J102" s="1"/>
  <c r="P158"/>
  <c r="T158"/>
  <c r="P163"/>
  <c r="R163"/>
  <c r="BK168"/>
  <c r="J168" s="1"/>
  <c r="J104" s="1"/>
  <c r="P168"/>
  <c r="T168"/>
  <c r="BK175"/>
  <c r="J175"/>
  <c r="J107" s="1"/>
  <c r="P175"/>
  <c r="R175"/>
  <c r="T175"/>
  <c r="BK182"/>
  <c r="J182"/>
  <c r="J108" s="1"/>
  <c r="P182"/>
  <c r="R182"/>
  <c r="T182"/>
  <c r="BK188"/>
  <c r="J188"/>
  <c r="J109" s="1"/>
  <c r="P188"/>
  <c r="R188"/>
  <c r="T188"/>
  <c r="BK191"/>
  <c r="J191"/>
  <c r="J110" s="1"/>
  <c r="P191"/>
  <c r="R191"/>
  <c r="T191"/>
  <c r="BK151" i="2"/>
  <c r="J151"/>
  <c r="J100" s="1"/>
  <c r="BK172"/>
  <c r="J172" s="1"/>
  <c r="J105" s="1"/>
  <c r="BK197"/>
  <c r="J197"/>
  <c r="J111" s="1"/>
  <c r="BK202"/>
  <c r="J202" s="1"/>
  <c r="J114" s="1"/>
  <c r="BK172" i="3"/>
  <c r="J172"/>
  <c r="J105" s="1"/>
  <c r="BK199" i="2"/>
  <c r="J199" s="1"/>
  <c r="J112" s="1"/>
  <c r="BK151" i="3"/>
  <c r="J151"/>
  <c r="J100" s="1"/>
  <c r="BK197"/>
  <c r="J197" s="1"/>
  <c r="J111" s="1"/>
  <c r="BK199"/>
  <c r="J199"/>
  <c r="J112" s="1"/>
  <c r="BK202"/>
  <c r="J202" s="1"/>
  <c r="J114" s="1"/>
  <c r="E85"/>
  <c r="J92"/>
  <c r="F131"/>
  <c r="BF137"/>
  <c r="BF138"/>
  <c r="BF139"/>
  <c r="BF146"/>
  <c r="BF147"/>
  <c r="BF150"/>
  <c r="BF152"/>
  <c r="BF154"/>
  <c r="BF157"/>
  <c r="BF159"/>
  <c r="BF162"/>
  <c r="BF164"/>
  <c r="BF165"/>
  <c r="BF166"/>
  <c r="BF169"/>
  <c r="BF170"/>
  <c r="BF177"/>
  <c r="BF179"/>
  <c r="BF189"/>
  <c r="BF190"/>
  <c r="BF194"/>
  <c r="BF195"/>
  <c r="BF196"/>
  <c r="BF198"/>
  <c r="BF203"/>
  <c r="J89"/>
  <c r="BF140"/>
  <c r="BF141"/>
  <c r="BF142"/>
  <c r="BF144"/>
  <c r="BF145"/>
  <c r="BF148"/>
  <c r="BF149"/>
  <c r="BF155"/>
  <c r="BF156"/>
  <c r="BF160"/>
  <c r="BF161"/>
  <c r="BF167"/>
  <c r="BF171"/>
  <c r="BF173"/>
  <c r="BF176"/>
  <c r="BF178"/>
  <c r="BF180"/>
  <c r="BF181"/>
  <c r="BF183"/>
  <c r="BF184"/>
  <c r="BF185"/>
  <c r="BF186"/>
  <c r="BF187"/>
  <c r="BF192"/>
  <c r="BF193"/>
  <c r="BF200"/>
  <c r="F92" i="2"/>
  <c r="E124"/>
  <c r="J128"/>
  <c r="J131"/>
  <c r="BF137"/>
  <c r="BF139"/>
  <c r="BF140"/>
  <c r="BF145"/>
  <c r="BF148"/>
  <c r="BF150"/>
  <c r="BF154"/>
  <c r="BF156"/>
  <c r="BF157"/>
  <c r="BF160"/>
  <c r="BF161"/>
  <c r="BF164"/>
  <c r="BF166"/>
  <c r="BF173"/>
  <c r="BF176"/>
  <c r="BF180"/>
  <c r="BF181"/>
  <c r="BF195"/>
  <c r="BF138"/>
  <c r="BF141"/>
  <c r="BF142"/>
  <c r="BF144"/>
  <c r="BF146"/>
  <c r="BF147"/>
  <c r="BF149"/>
  <c r="BF152"/>
  <c r="BF155"/>
  <c r="BF159"/>
  <c r="BF162"/>
  <c r="BF165"/>
  <c r="BF167"/>
  <c r="BF169"/>
  <c r="BF170"/>
  <c r="BF171"/>
  <c r="BF177"/>
  <c r="BF178"/>
  <c r="BF179"/>
  <c r="BF183"/>
  <c r="BF184"/>
  <c r="BF185"/>
  <c r="BF186"/>
  <c r="BF187"/>
  <c r="BF189"/>
  <c r="BF190"/>
  <c r="BF192"/>
  <c r="BF193"/>
  <c r="BF194"/>
  <c r="BF196"/>
  <c r="BF198"/>
  <c r="BF200"/>
  <c r="BF203"/>
  <c r="F33"/>
  <c r="AZ95" i="1"/>
  <c r="J33" i="2"/>
  <c r="AV95" i="1"/>
  <c r="F36" i="2"/>
  <c r="BC95" i="1"/>
  <c r="F33" i="3"/>
  <c r="AZ96" i="1"/>
  <c r="F37" i="3"/>
  <c r="BD96" i="1"/>
  <c r="F35" i="3"/>
  <c r="BB96" i="1"/>
  <c r="F35" i="2"/>
  <c r="BB95" i="1"/>
  <c r="F37" i="2"/>
  <c r="BD95" i="1"/>
  <c r="J33" i="3"/>
  <c r="AV96" i="1"/>
  <c r="F36" i="3"/>
  <c r="BC96" i="1"/>
  <c r="T174" i="3" l="1"/>
  <c r="P174"/>
  <c r="R174" i="2"/>
  <c r="T135"/>
  <c r="R174" i="3"/>
  <c r="R135"/>
  <c r="R134"/>
  <c r="P135" i="2"/>
  <c r="P134"/>
  <c r="AU95" i="1" s="1"/>
  <c r="T135" i="3"/>
  <c r="T134" s="1"/>
  <c r="P135"/>
  <c r="P134" s="1"/>
  <c r="AU96" i="1" s="1"/>
  <c r="T174" i="2"/>
  <c r="R135"/>
  <c r="R134" s="1"/>
  <c r="BK174"/>
  <c r="J174" s="1"/>
  <c r="J106" s="1"/>
  <c r="BK135" i="3"/>
  <c r="J135"/>
  <c r="J97" s="1"/>
  <c r="BK135" i="2"/>
  <c r="J135" s="1"/>
  <c r="J97" s="1"/>
  <c r="BK201"/>
  <c r="J201"/>
  <c r="J113" s="1"/>
  <c r="BK174" i="3"/>
  <c r="J174" s="1"/>
  <c r="J106" s="1"/>
  <c r="BK201"/>
  <c r="J201"/>
  <c r="J113" s="1"/>
  <c r="J34" i="2"/>
  <c r="AW95" i="1" s="1"/>
  <c r="AT95" s="1"/>
  <c r="BC94"/>
  <c r="AY94"/>
  <c r="AZ94"/>
  <c r="W29"/>
  <c r="F34" i="3"/>
  <c r="BA96" i="1"/>
  <c r="F34" i="2"/>
  <c r="BA95" i="1"/>
  <c r="BD94"/>
  <c r="W33"/>
  <c r="BB94"/>
  <c r="W31"/>
  <c r="J34" i="3"/>
  <c r="AW96" i="1"/>
  <c r="AT96" s="1"/>
  <c r="T134" i="2" l="1"/>
  <c r="BK134"/>
  <c r="J134"/>
  <c r="J96" s="1"/>
  <c r="BK134" i="3"/>
  <c r="J134" s="1"/>
  <c r="J96" s="1"/>
  <c r="AU94" i="1"/>
  <c r="BA94"/>
  <c r="W30" s="1"/>
  <c r="AV94"/>
  <c r="AK29" s="1"/>
  <c r="AX94"/>
  <c r="W32"/>
  <c r="J30" i="3" l="1"/>
  <c r="AG96" i="1" s="1"/>
  <c r="J30" i="2"/>
  <c r="AG95" i="1" s="1"/>
  <c r="AW94"/>
  <c r="AK30" s="1"/>
  <c r="J39" i="2" l="1"/>
  <c r="J39" i="3"/>
  <c r="AN95" i="1"/>
  <c r="AN96"/>
  <c r="AG94"/>
  <c r="AK26" s="1"/>
  <c r="AT94"/>
  <c r="AN94" l="1"/>
  <c r="AK35"/>
</calcChain>
</file>

<file path=xl/sharedStrings.xml><?xml version="1.0" encoding="utf-8"?>
<sst xmlns="http://schemas.openxmlformats.org/spreadsheetml/2006/main" count="2071" uniqueCount="367">
  <si>
    <t>Export Komplet</t>
  </si>
  <si>
    <t/>
  </si>
  <si>
    <t>2.0</t>
  </si>
  <si>
    <t>ZAMOK</t>
  </si>
  <si>
    <t>False</t>
  </si>
  <si>
    <t>{e964ae24-60b0-4aa4-81e6-9b2cd3a240be}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</si>
  <si>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</si>
  <si>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</si>
  <si>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</si>
  <si>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</si>
  <si>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</si>
  <si>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</si>
  <si>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202205011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</si>
  <si>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</si>
  <si>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</si>
  <si>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autobusovej zastávky</t>
  </si>
  <si>
    <t>JKSO:</t>
  </si>
  <si>
    <t>KS:</t>
  </si>
  <si>
    <t>Miesto:</t>
  </si>
  <si>
    <t>Veľké Úľany</t>
  </si>
  <si>
    <t>Dátum:</t>
  </si>
  <si>
    <t>16. 5. 2022</t>
  </si>
  <si>
    <t>Objednávateľ:</t>
  </si>
  <si>
    <t>IČO:</t>
  </si>
  <si>
    <t>Obec Veľké Úľany</t>
  </si>
  <si>
    <t>IČ DPH:</t>
  </si>
  <si>
    <t>Zhotoviteľ:</t>
  </si>
  <si>
    <t>Vyplň údaj</t>
  </si>
  <si>
    <t>Projektant:</t>
  </si>
  <si>
    <t>Ing. Pavol Száraz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</si>
  <si>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</si>
  <si>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</si>
  <si>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</si>
  <si>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</si>
  <si>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</si>
  <si>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</si>
  <si>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</si>
  <si>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</si>
  <si>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</si>
  <si>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</si>
  <si>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</si>
  <si>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</si>
  <si>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</si>
  <si>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</si>
  <si>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</si>
  <si>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</si>
  <si>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</si>
  <si>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</si>
  <si>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</si>
  <si>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</si>
  <si>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</si>
  <si>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</si>
  <si>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</si>
  <si>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</si>
  <si>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</si>
  <si>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</si>
  <si>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</si>
  <si>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</si>
  <si>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</si>
  <si>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</si>
  <si>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</si>
  <si>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</si>
  <si>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</si>
  <si>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</si>
  <si>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</si>
  <si>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</si>
  <si>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</si>
  <si>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</si>
  <si>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</si>
  <si>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</si>
  <si>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</si>
  <si>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</si>
  <si>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</si>
  <si>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</si>
  <si>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</si>
  <si>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</si>
  <si>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</si>
  <si>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</si>
  <si>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</si>
  <si>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</si>
  <si>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</si>
  <si>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Rekonštrukcia - Autobusová zastávka č.1 a</t>
  </si>
  <si>
    <t>STA</t>
  </si>
  <si>
    <t>1</t>
  </si>
  <si>
    <t>{946dea7f-0d1b-4e2a-884d-bff5beb25908}</t>
  </si>
  <si>
    <t>02</t>
  </si>
  <si>
    <t>Rekonštrukcia - Autobusová zastávka č.1 b</t>
  </si>
  <si>
    <t>{eed1b1e7-7504-479c-b85a-9ea7049565f6}</t>
  </si>
  <si>
    <t>KRYCÍ LIST ROZPOČTU</t>
  </si>
  <si>
    <t>Objekt:</t>
  </si>
  <si>
    <t>01 - Rekonštrukcia - Autobusová zastávka č.1 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</si>
  <si>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</si>
  <si>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</si>
  <si>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</si>
  <si>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</si>
  <si>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</si>
  <si>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</si>
  <si>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</si>
  <si>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</si>
  <si>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</si>
  <si>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</si>
  <si>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</si>
  <si>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   </t>
  </si>
  <si>
    <t xml:space="preserve">    9 - Ostatné konštrukcie a práce-búranie</t>
  </si>
  <si>
    <t xml:space="preserve">    99 - Presun hmôt HSV</t>
  </si>
  <si>
    <t xml:space="preserve">PSV - Práce a dodávky PSV   </t>
  </si>
  <si>
    <t xml:space="preserve">    762 - Konštrukcie tesárske   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</si>
  <si>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</si>
  <si>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</si>
  <si>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</si>
  <si>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</si>
  <si>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</si>
  <si>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</si>
  <si>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22-M - Montáže oznamovacích a zabezpečovacích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</si>
  <si>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</si>
  <si>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</si>
  <si>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</si>
  <si>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</si>
  <si>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</si>
  <si>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</si>
  <si>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</si>
  <si>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</si>
  <si>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</si>
  <si>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</si>
  <si>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</si>
  <si>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</si>
  <si>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</si>
  <si>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</si>
  <si>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</si>
  <si>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</si>
  <si>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</si>
  <si>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113107112.S</t>
  </si>
  <si>
    <t>Odstránenie krytu v ploche do 200 m2 z kameniva ťaženého, hr.100 do 200 mm,  -0,24000t</t>
  </si>
  <si>
    <t>m2</t>
  </si>
  <si>
    <t>4</t>
  </si>
  <si>
    <t>2</t>
  </si>
  <si>
    <t>1574282659</t>
  </si>
  <si>
    <t>113107122.S</t>
  </si>
  <si>
    <t>Odstránenie krytu v ploche do 200 m2 z kameniva hrubého drveného, hr.100 do 200 mm,  -0,23500t</t>
  </si>
  <si>
    <t>-718953181</t>
  </si>
  <si>
    <t>3</t>
  </si>
  <si>
    <t>113107131.S</t>
  </si>
  <si>
    <t>Odstránenie krytu v ploche do 200 m2 z betónu prostého, hr. vrstvy do 150 mm,  -0,22500t</t>
  </si>
  <si>
    <t>289066401</t>
  </si>
  <si>
    <t>132201101.S</t>
  </si>
  <si>
    <t>Výkop ryhy do šírky 600 mm v horn.3 do 100 m3</t>
  </si>
  <si>
    <t>m3</t>
  </si>
  <si>
    <t>2062050430</t>
  </si>
  <si>
    <t>5</t>
  </si>
  <si>
    <t>162401101.S</t>
  </si>
  <si>
    <t>Vodorovné premiestnenie výkopku  po spevnenej ceste z  horniny tr.1-4, do 100 m3 na vzdialenosť do 1500 m</t>
  </si>
  <si>
    <t>431435451</t>
  </si>
  <si>
    <t>6</t>
  </si>
  <si>
    <t>171201201.S</t>
  </si>
  <si>
    <t>Uloženie sypaniny na skládky do 100 m3</t>
  </si>
  <si>
    <t>1292642988</t>
  </si>
  <si>
    <t>Zakladanie</t>
  </si>
  <si>
    <t>7</t>
  </si>
  <si>
    <t>271571111.S</t>
  </si>
  <si>
    <t>Vankúše zhutnené pod základy zo štrkopiesku</t>
  </si>
  <si>
    <t>681975410</t>
  </si>
  <si>
    <t>8</t>
  </si>
  <si>
    <t>273321411.S</t>
  </si>
  <si>
    <t>Betón základových dosiek, železový (bez výstuže), tr. C 25/30</t>
  </si>
  <si>
    <t>-42414039</t>
  </si>
  <si>
    <t>9</t>
  </si>
  <si>
    <t>273351217.S</t>
  </si>
  <si>
    <t>Debnenie stien základových dosiek, zhotovenie-tradičné</t>
  </si>
  <si>
    <t>818352396</t>
  </si>
  <si>
    <t>10</t>
  </si>
  <si>
    <t>273351218.S</t>
  </si>
  <si>
    <t>Debnenie stien základových dosiek, odstránenie-tradičné</t>
  </si>
  <si>
    <t>1938458772</t>
  </si>
  <si>
    <t>11</t>
  </si>
  <si>
    <t>273362021.S</t>
  </si>
  <si>
    <t>Výstuž základových dosiek zo zvár. sietí KARI</t>
  </si>
  <si>
    <t>t</t>
  </si>
  <si>
    <t>-1506673412</t>
  </si>
  <si>
    <t>12</t>
  </si>
  <si>
    <t>274321411.S</t>
  </si>
  <si>
    <t>Betón základových pásov, železový (bez výstuže), tr. C 25/30</t>
  </si>
  <si>
    <t>-1189593450</t>
  </si>
  <si>
    <t>13</t>
  </si>
  <si>
    <t>274361821.S</t>
  </si>
  <si>
    <t>Výstuž základových pásov z ocele B500 (10505)</t>
  </si>
  <si>
    <t>-1220383730</t>
  </si>
  <si>
    <t>Zvislé a kompletné konštrukcie</t>
  </si>
  <si>
    <t>14</t>
  </si>
  <si>
    <t>311275701</t>
  </si>
  <si>
    <t>Murivo nosné (m3) z tvárnic PORFIX hr. 250 mm P4-600 HL, na MVC a lepidlo PORFIX (250x250x500)</t>
  </si>
  <si>
    <t>1171009860</t>
  </si>
  <si>
    <t>Vodorovné konštrukcie</t>
  </si>
  <si>
    <t>15</t>
  </si>
  <si>
    <t>417321515.S</t>
  </si>
  <si>
    <t>Betón stužujúcich pásov a vencov železový tr. C 25/30</t>
  </si>
  <si>
    <t>-996754498</t>
  </si>
  <si>
    <t>16</t>
  </si>
  <si>
    <t>417351115.S</t>
  </si>
  <si>
    <t>Debnenie bočníc stužujúcich pásov a vencov vrátane vzpier zhotovenie</t>
  </si>
  <si>
    <t>-1870213286</t>
  </si>
  <si>
    <t>17</t>
  </si>
  <si>
    <t>417351116.S</t>
  </si>
  <si>
    <t>Debnenie bočníc stužujúcich pásov a vencov vrátane vzpier odstránenie</t>
  </si>
  <si>
    <t>124458872</t>
  </si>
  <si>
    <t>18</t>
  </si>
  <si>
    <t>417361821.S</t>
  </si>
  <si>
    <t>Výstuž stužujúcich pásov a vencov z betonárskej ocele B500 (10505)</t>
  </si>
  <si>
    <t>869999394</t>
  </si>
  <si>
    <t>Komunikácie</t>
  </si>
  <si>
    <t>19</t>
  </si>
  <si>
    <t>564801112.S</t>
  </si>
  <si>
    <t>Podklad zo štrkodrviny s rozprestretím a zhutnením, po zhutnení hr. 40 mm</t>
  </si>
  <si>
    <t>-915032520</t>
  </si>
  <si>
    <t>564851111.S</t>
  </si>
  <si>
    <t>Podklad zo štrkodrviny s rozprestretím a zhutnením, po zhutnení hr. 150 mm</t>
  </si>
  <si>
    <t>1760377961</t>
  </si>
  <si>
    <t>21</t>
  </si>
  <si>
    <t>596911161.S</t>
  </si>
  <si>
    <t>Kladenie betónovej zámkovej dlažby komunikácií pre peších hr. 80 mm pre peších do 50 m2 so zriadením lôžka z kameniva hr. 30 mm</t>
  </si>
  <si>
    <t>-569089435</t>
  </si>
  <si>
    <t>22</t>
  </si>
  <si>
    <t>M</t>
  </si>
  <si>
    <t>592460012000.S</t>
  </si>
  <si>
    <t>Dlažba betónová bezškárová, rozmer 200x100x80 mm, prírodná</t>
  </si>
  <si>
    <t>-446385489</t>
  </si>
  <si>
    <t xml:space="preserve">Úpravy povrchov, podlahy, osadenie   </t>
  </si>
  <si>
    <t>23</t>
  </si>
  <si>
    <t>612481119.S</t>
  </si>
  <si>
    <t>Potiahnutie stien sklotextílnou mriežkou s celoplošným prilepením</t>
  </si>
  <si>
    <t>513427671</t>
  </si>
  <si>
    <t>24</t>
  </si>
  <si>
    <t>622460124.S</t>
  </si>
  <si>
    <t>Príprava vonkajšieho podkladu stien penetráciou pod omietky a nátery</t>
  </si>
  <si>
    <t>91765267</t>
  </si>
  <si>
    <t>25</t>
  </si>
  <si>
    <t>622461055.S</t>
  </si>
  <si>
    <t>Vonkajšia omietka stien pastovitá silikónová roztieraná</t>
  </si>
  <si>
    <t>1744934653</t>
  </si>
  <si>
    <t>26</t>
  </si>
  <si>
    <t>625250541.S</t>
  </si>
  <si>
    <t>Kontaktný zatepľovací systém soklovej alebo vodou namáhanej časti hr. 30 mm, skrutkovacie kotvy</t>
  </si>
  <si>
    <t>-243731278</t>
  </si>
  <si>
    <t>Ostatné konštrukcie a práce-búranie</t>
  </si>
  <si>
    <t>27</t>
  </si>
  <si>
    <t>941941031.S</t>
  </si>
  <si>
    <t>Montáž lešenia ľahkého pracovného radového s podlahami šírky od 0,80 do 1,00 m, výšky do 10 m</t>
  </si>
  <si>
    <t>-998489151</t>
  </si>
  <si>
    <t>28</t>
  </si>
  <si>
    <t>941941191.S</t>
  </si>
  <si>
    <t>Príplatok za prvý a každý ďalší i začatý mesiac použitia lešenia ľahkého pracovného radového s podlahami šírky od 0,80 do 1,00 m, výšky do 10 m</t>
  </si>
  <si>
    <t>915318884</t>
  </si>
  <si>
    <t>29</t>
  </si>
  <si>
    <t>941941831.S</t>
  </si>
  <si>
    <t>Demontáž lešenia ľahkého pracovného radového s podlahami šírky nad 0,80 do 1,00 m, výšky do 10 m</t>
  </si>
  <si>
    <t>-2032497116</t>
  </si>
  <si>
    <t>99</t>
  </si>
  <si>
    <t>Presun hmôt HSV</t>
  </si>
  <si>
    <t>30</t>
  </si>
  <si>
    <t>998011001.S</t>
  </si>
  <si>
    <t>Presun hmôt pre budovy (801, 803, 812), zvislá konštr. z tehál, tvárnic, z kovu výšky do 6 m</t>
  </si>
  <si>
    <t>2066867676</t>
  </si>
  <si>
    <t>PSV</t>
  </si>
  <si>
    <t xml:space="preserve">Práce a dodávky PSV   </t>
  </si>
  <si>
    <t>762</t>
  </si>
  <si>
    <t xml:space="preserve">Konštrukcie tesárske   </t>
  </si>
  <si>
    <t>31</t>
  </si>
  <si>
    <t>762333120.S</t>
  </si>
  <si>
    <t>Montáž viazaných konštrukcií krovov striech nepravidelného pôdorysu z reziva plochy 120 - 224 cm2</t>
  </si>
  <si>
    <t>m</t>
  </si>
  <si>
    <t>379501444</t>
  </si>
  <si>
    <t>32</t>
  </si>
  <si>
    <t>605120007400.S</t>
  </si>
  <si>
    <t>Hranoly zo smrekovca neopracované hranené akosť I dĺ. 4000-6500 mm, hr. 120 mm, š. 120, 140, 180 mm</t>
  </si>
  <si>
    <t>-704558204</t>
  </si>
  <si>
    <t>33</t>
  </si>
  <si>
    <t>762421304</t>
  </si>
  <si>
    <t>Obloženie stropov alebo strešných podhľadov z dosiek OSB skrutkovaných na zraz hr. dosky 18 mm</t>
  </si>
  <si>
    <t>-270703288</t>
  </si>
  <si>
    <t>34</t>
  </si>
  <si>
    <t>762812510.S</t>
  </si>
  <si>
    <t>Montáž záklopu zapustené na zraz škáry zakryté lepenkovými pásmi alebo lištami</t>
  </si>
  <si>
    <t>610496698</t>
  </si>
  <si>
    <t>35</t>
  </si>
  <si>
    <t>605110000500.S</t>
  </si>
  <si>
    <t>Dosky a fošne zo smreku neopracované neomietané akosť I hr. 24-32 mm, š. 170-240 mm</t>
  </si>
  <si>
    <t>-40745401</t>
  </si>
  <si>
    <t>36</t>
  </si>
  <si>
    <t>998762102.S</t>
  </si>
  <si>
    <t>Presun hmôt pre konštrukcie tesárske v objektoch výšky do 12 m</t>
  </si>
  <si>
    <t>874676664</t>
  </si>
  <si>
    <t>764</t>
  </si>
  <si>
    <t>Konštrukcie klampiarske</t>
  </si>
  <si>
    <t>37</t>
  </si>
  <si>
    <t>764259211.S</t>
  </si>
  <si>
    <t>Kotlík kónický pre rúry s priemerom do 150 mm</t>
  </si>
  <si>
    <t>ks</t>
  </si>
  <si>
    <t>-298402144</t>
  </si>
  <si>
    <t>38</t>
  </si>
  <si>
    <t>764323230.S</t>
  </si>
  <si>
    <t>Oplechovanie z pozinkovaného PZ plechu, odkvapov na strechách s lepenkovou krytinou r.š. 330 mm</t>
  </si>
  <si>
    <t>-520672050</t>
  </si>
  <si>
    <t>39</t>
  </si>
  <si>
    <t>764351953.S</t>
  </si>
  <si>
    <t>Žľaby z pozinkovaného Pz plechu oblúkové štvorhranné zo segmentov so sklonom do 30° rš 330 mm</t>
  </si>
  <si>
    <t>-891557684</t>
  </si>
  <si>
    <t>40</t>
  </si>
  <si>
    <t>764451202.S</t>
  </si>
  <si>
    <t>Zvodové rúry z pozinkovaného PZ plechu, štvorcové s dĺžkou strany 100 mm</t>
  </si>
  <si>
    <t>1613153118</t>
  </si>
  <si>
    <t>41</t>
  </si>
  <si>
    <t>998764101.S</t>
  </si>
  <si>
    <t>Presun hmôt pre konštrukcie klampiarske v objektoch výšky do 6 m</t>
  </si>
  <si>
    <t>-1253906449</t>
  </si>
  <si>
    <t>765</t>
  </si>
  <si>
    <t>Konštrukcie - krytiny tvrdé</t>
  </si>
  <si>
    <t>42</t>
  </si>
  <si>
    <t>765361000</t>
  </si>
  <si>
    <t>Krytina z asfaltových šindľov tvar obdĺžnik, sklon strechy do 21°</t>
  </si>
  <si>
    <t>-2064103957</t>
  </si>
  <si>
    <t>43</t>
  </si>
  <si>
    <t>998765101</t>
  </si>
  <si>
    <t>Presun hmôt pre tvrdé krytiny v objektoch výšky do 6 m</t>
  </si>
  <si>
    <t>1734224201</t>
  </si>
  <si>
    <t>766</t>
  </si>
  <si>
    <t>Konštrukcie stolárske</t>
  </si>
  <si>
    <t>44</t>
  </si>
  <si>
    <t>766621081.S</t>
  </si>
  <si>
    <t>Montáž okna plastového na PUR penu</t>
  </si>
  <si>
    <t>1767474171</t>
  </si>
  <si>
    <t>45</t>
  </si>
  <si>
    <t>611410000400.S</t>
  </si>
  <si>
    <t>Plastové okno jednokrídlové, vxš 500x1250 mm, izolačné dvojsklo, 6 komorový profil</t>
  </si>
  <si>
    <t>-1830567104</t>
  </si>
  <si>
    <t>46</t>
  </si>
  <si>
    <t>766699211.S</t>
  </si>
  <si>
    <t>Montáž dosky lavice upevnenej na akejkoľvek konštrukcii šírky do 500 mm</t>
  </si>
  <si>
    <t>536147189</t>
  </si>
  <si>
    <t>47</t>
  </si>
  <si>
    <t>605410000300.S</t>
  </si>
  <si>
    <t>Rezivo stavebné zo smreku - fošne prizmované, stredové rezivo EBW hr. 50 mm, š. 100-200 mm, dĺ. 4000 - 6000 mm</t>
  </si>
  <si>
    <t>702037552</t>
  </si>
  <si>
    <t>48</t>
  </si>
  <si>
    <t>998766101.S</t>
  </si>
  <si>
    <t>Presun hmot pre konštrukcie stolárske v objektoch výšky do 6 m</t>
  </si>
  <si>
    <t>-976190350</t>
  </si>
  <si>
    <t>767</t>
  </si>
  <si>
    <t>Konštrukcie doplnkové kovové</t>
  </si>
  <si>
    <t>49</t>
  </si>
  <si>
    <t>767996805.S</t>
  </si>
  <si>
    <t>Demontáž ostatných doplnkov stavieb - odtránenie pôvodnej oceľovej zastávky</t>
  </si>
  <si>
    <t>súb</t>
  </si>
  <si>
    <t>-1978379726</t>
  </si>
  <si>
    <t>783</t>
  </si>
  <si>
    <t>Nátery</t>
  </si>
  <si>
    <t>50</t>
  </si>
  <si>
    <t>783624300</t>
  </si>
  <si>
    <t>Nátery stolárskych výrobkov syntetické dvojnásobné 1x s emailovaním a 2x plným tmelením</t>
  </si>
  <si>
    <t>-2066165811</t>
  </si>
  <si>
    <t>Práce a dodávky M</t>
  </si>
  <si>
    <t>22-M</t>
  </si>
  <si>
    <t>Montáže oznamovacích a zabezpečovacích zariadení</t>
  </si>
  <si>
    <t>51</t>
  </si>
  <si>
    <t>220550818.S</t>
  </si>
  <si>
    <t>Bezpečnostný prvok /osvetleni, označenie a pod/ + vykonanie predpís.staveb.úprav</t>
  </si>
  <si>
    <t>64</t>
  </si>
  <si>
    <t>1936820980</t>
  </si>
  <si>
    <t>02 - Rekonštrukcia - Autobusová zastávka č.1 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</si>
</sst>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24" t="s">
        <v>12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19"/>
      <c r="AQ5" s="19"/>
      <c r="AR5" s="17"/>
      <c r="BE5" s="221" t="s">
        <v>13</v>
      </c>
      <c r="BS5" s="14" t="s">
        <v>6</v>
      </c>
    </row>
    <row r="6" spans="1:74" s="1" customFormat="1" ht="36.950000000000003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26" t="s">
        <v>15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19"/>
      <c r="AQ6" s="19"/>
      <c r="AR6" s="17"/>
      <c r="BE6" s="222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22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22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2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22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22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2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22"/>
      <c r="BS13" s="14" t="s">
        <v>6</v>
      </c>
    </row>
    <row r="14" spans="1:74" ht="12.75">
      <c r="B14" s="18"/>
      <c r="C14" s="19"/>
      <c r="D14" s="19"/>
      <c r="E14" s="227" t="s">
        <v>27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22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2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22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22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2"/>
      <c r="BS18" s="14" t="s">
        <v>31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22"/>
      <c r="BS19" s="14" t="s">
        <v>31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22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2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2"/>
    </row>
    <row r="23" spans="1:71" s="1" customFormat="1" ht="16.5" customHeight="1">
      <c r="B23" s="18"/>
      <c r="C23" s="19"/>
      <c r="D23" s="19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9"/>
      <c r="AP23" s="19"/>
      <c r="AQ23" s="19"/>
      <c r="AR23" s="17"/>
      <c r="BE23" s="222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2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2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0">
        <f>ROUND(AG94,2)</f>
        <v>0</v>
      </c>
      <c r="AL26" s="231"/>
      <c r="AM26" s="231"/>
      <c r="AN26" s="231"/>
      <c r="AO26" s="231"/>
      <c r="AP26" s="33"/>
      <c r="AQ26" s="33"/>
      <c r="AR26" s="36"/>
      <c r="BE26" s="222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2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2" t="s">
        <v>36</v>
      </c>
      <c r="M28" s="232"/>
      <c r="N28" s="232"/>
      <c r="O28" s="232"/>
      <c r="P28" s="232"/>
      <c r="Q28" s="33"/>
      <c r="R28" s="33"/>
      <c r="S28" s="33"/>
      <c r="T28" s="33"/>
      <c r="U28" s="33"/>
      <c r="V28" s="33"/>
      <c r="W28" s="232" t="s">
        <v>37</v>
      </c>
      <c r="X28" s="232"/>
      <c r="Y28" s="232"/>
      <c r="Z28" s="232"/>
      <c r="AA28" s="232"/>
      <c r="AB28" s="232"/>
      <c r="AC28" s="232"/>
      <c r="AD28" s="232"/>
      <c r="AE28" s="232"/>
      <c r="AF28" s="33"/>
      <c r="AG28" s="33"/>
      <c r="AH28" s="33"/>
      <c r="AI28" s="33"/>
      <c r="AJ28" s="33"/>
      <c r="AK28" s="232" t="s">
        <v>38</v>
      </c>
      <c r="AL28" s="232"/>
      <c r="AM28" s="232"/>
      <c r="AN28" s="232"/>
      <c r="AO28" s="232"/>
      <c r="AP28" s="33"/>
      <c r="AQ28" s="33"/>
      <c r="AR28" s="36"/>
      <c r="BE28" s="222"/>
    </row>
    <row r="29" spans="1:71" s="3" customFormat="1" ht="14.45" customHeight="1">
      <c r="B29" s="37"/>
      <c r="C29" s="38"/>
      <c r="D29" s="26" t="s">
        <v>39</v>
      </c>
      <c r="E29" s="38"/>
      <c r="F29" s="39" t="s">
        <v>40</v>
      </c>
      <c r="G29" s="38"/>
      <c r="H29" s="38"/>
      <c r="I29" s="38"/>
      <c r="J29" s="38"/>
      <c r="K29" s="38"/>
      <c r="L29" s="235">
        <v>0.2</v>
      </c>
      <c r="M29" s="234"/>
      <c r="N29" s="234"/>
      <c r="O29" s="234"/>
      <c r="P29" s="234"/>
      <c r="Q29" s="40"/>
      <c r="R29" s="40"/>
      <c r="S29" s="40"/>
      <c r="T29" s="40"/>
      <c r="U29" s="40"/>
      <c r="V29" s="40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40"/>
      <c r="AG29" s="40"/>
      <c r="AH29" s="40"/>
      <c r="AI29" s="40"/>
      <c r="AJ29" s="40"/>
      <c r="AK29" s="233">
        <f>ROUND(AV94, 2)</f>
        <v>0</v>
      </c>
      <c r="AL29" s="234"/>
      <c r="AM29" s="234"/>
      <c r="AN29" s="234"/>
      <c r="AO29" s="234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3"/>
    </row>
    <row r="30" spans="1:71" s="3" customFormat="1" ht="14.45" customHeight="1">
      <c r="B30" s="37"/>
      <c r="C30" s="38"/>
      <c r="D30" s="38"/>
      <c r="E30" s="38"/>
      <c r="F30" s="39" t="s">
        <v>41</v>
      </c>
      <c r="G30" s="38"/>
      <c r="H30" s="38"/>
      <c r="I30" s="38"/>
      <c r="J30" s="38"/>
      <c r="K30" s="38"/>
      <c r="L30" s="235">
        <v>0.2</v>
      </c>
      <c r="M30" s="234"/>
      <c r="N30" s="234"/>
      <c r="O30" s="234"/>
      <c r="P30" s="234"/>
      <c r="Q30" s="40"/>
      <c r="R30" s="40"/>
      <c r="S30" s="40"/>
      <c r="T30" s="40"/>
      <c r="U30" s="40"/>
      <c r="V30" s="40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40"/>
      <c r="AG30" s="40"/>
      <c r="AH30" s="40"/>
      <c r="AI30" s="40"/>
      <c r="AJ30" s="40"/>
      <c r="AK30" s="233">
        <f>ROUND(AW94, 2)</f>
        <v>0</v>
      </c>
      <c r="AL30" s="234"/>
      <c r="AM30" s="234"/>
      <c r="AN30" s="234"/>
      <c r="AO30" s="234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3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38">
        <v>0.2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43"/>
      <c r="BE31" s="223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38">
        <v>0.2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43"/>
      <c r="BE32" s="223"/>
    </row>
    <row r="33" spans="1:57" s="3" customFormat="1" ht="14.45" hidden="1" customHeight="1">
      <c r="B33" s="37"/>
      <c r="C33" s="38"/>
      <c r="D33" s="38"/>
      <c r="E33" s="38"/>
      <c r="F33" s="39" t="s">
        <v>44</v>
      </c>
      <c r="G33" s="38"/>
      <c r="H33" s="38"/>
      <c r="I33" s="38"/>
      <c r="J33" s="38"/>
      <c r="K33" s="38"/>
      <c r="L33" s="235">
        <v>0</v>
      </c>
      <c r="M33" s="234"/>
      <c r="N33" s="234"/>
      <c r="O33" s="234"/>
      <c r="P33" s="234"/>
      <c r="Q33" s="40"/>
      <c r="R33" s="40"/>
      <c r="S33" s="40"/>
      <c r="T33" s="40"/>
      <c r="U33" s="40"/>
      <c r="V33" s="40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40"/>
      <c r="AG33" s="40"/>
      <c r="AH33" s="40"/>
      <c r="AI33" s="40"/>
      <c r="AJ33" s="40"/>
      <c r="AK33" s="233">
        <v>0</v>
      </c>
      <c r="AL33" s="234"/>
      <c r="AM33" s="234"/>
      <c r="AN33" s="234"/>
      <c r="AO33" s="234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2"/>
    </row>
    <row r="35" spans="1:57" s="2" customFormat="1" ht="25.9" customHeight="1">
      <c r="A35" s="31"/>
      <c r="B35" s="32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239" t="s">
        <v>47</v>
      </c>
      <c r="Y35" s="240"/>
      <c r="Z35" s="240"/>
      <c r="AA35" s="240"/>
      <c r="AB35" s="240"/>
      <c r="AC35" s="46"/>
      <c r="AD35" s="46"/>
      <c r="AE35" s="46"/>
      <c r="AF35" s="46"/>
      <c r="AG35" s="46"/>
      <c r="AH35" s="46"/>
      <c r="AI35" s="46"/>
      <c r="AJ35" s="46"/>
      <c r="AK35" s="241">
        <f>SUM(AK26:AK33)</f>
        <v>0</v>
      </c>
      <c r="AL35" s="240"/>
      <c r="AM35" s="240"/>
      <c r="AN35" s="240"/>
      <c r="AO35" s="242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50</v>
      </c>
      <c r="AI60" s="35"/>
      <c r="AJ60" s="35"/>
      <c r="AK60" s="35"/>
      <c r="AL60" s="35"/>
      <c r="AM60" s="53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50</v>
      </c>
      <c r="AI75" s="35"/>
      <c r="AJ75" s="35"/>
      <c r="AK75" s="35"/>
      <c r="AL75" s="35"/>
      <c r="AM75" s="53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202205011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243" t="str">
        <f>K6</f>
        <v>Rekonštrukcia autobusovej zastávky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Veľké Úľany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45" t="str">
        <f>IF(AN8= "","",AN8)</f>
        <v>16. 5. 2022</v>
      </c>
      <c r="AN87" s="245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Obec Veľké Úľany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6" t="str">
        <f>IF(E17="","",E17)</f>
        <v>Ing. Pavol Száraz</v>
      </c>
      <c r="AN89" s="247"/>
      <c r="AO89" s="247"/>
      <c r="AP89" s="247"/>
      <c r="AQ89" s="33"/>
      <c r="AR89" s="36"/>
      <c r="AS89" s="248" t="s">
        <v>55</v>
      </c>
      <c r="AT89" s="24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6" t="str">
        <f>IF(E20="","",E20)</f>
        <v xml:space="preserve"> </v>
      </c>
      <c r="AN90" s="247"/>
      <c r="AO90" s="247"/>
      <c r="AP90" s="247"/>
      <c r="AQ90" s="33"/>
      <c r="AR90" s="36"/>
      <c r="AS90" s="250"/>
      <c r="AT90" s="25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2"/>
      <c r="AT91" s="25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54" t="s">
        <v>56</v>
      </c>
      <c r="D92" s="255"/>
      <c r="E92" s="255"/>
      <c r="F92" s="255"/>
      <c r="G92" s="255"/>
      <c r="H92" s="74"/>
      <c r="I92" s="256" t="s">
        <v>57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58</v>
      </c>
      <c r="AH92" s="255"/>
      <c r="AI92" s="255"/>
      <c r="AJ92" s="255"/>
      <c r="AK92" s="255"/>
      <c r="AL92" s="255"/>
      <c r="AM92" s="255"/>
      <c r="AN92" s="256" t="s">
        <v>59</v>
      </c>
      <c r="AO92" s="255"/>
      <c r="AP92" s="258"/>
      <c r="AQ92" s="75" t="s">
        <v>60</v>
      </c>
      <c r="AR92" s="36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2">
        <f>ROUND(SUM(AG95:AG96),2)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24.75" customHeight="1">
      <c r="A95" s="94" t="s">
        <v>79</v>
      </c>
      <c r="B95" s="95"/>
      <c r="C95" s="96"/>
      <c r="D95" s="261" t="s">
        <v>80</v>
      </c>
      <c r="E95" s="261"/>
      <c r="F95" s="261"/>
      <c r="G95" s="261"/>
      <c r="H95" s="261"/>
      <c r="I95" s="97"/>
      <c r="J95" s="261" t="s">
        <v>81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'01 - Rekonštrukcia - Auto...'!J30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98" t="s">
        <v>82</v>
      </c>
      <c r="AR95" s="99"/>
      <c r="AS95" s="100">
        <v>0</v>
      </c>
      <c r="AT95" s="101">
        <f>ROUND(SUM(AV95:AW95),2)</f>
        <v>0</v>
      </c>
      <c r="AU95" s="102">
        <f>'01 - Rekonštrukcia - Auto...'!P134</f>
        <v>0</v>
      </c>
      <c r="AV95" s="101">
        <f>'01 - Rekonštrukcia - Auto...'!J33</f>
        <v>0</v>
      </c>
      <c r="AW95" s="101">
        <f>'01 - Rekonštrukcia - Auto...'!J34</f>
        <v>0</v>
      </c>
      <c r="AX95" s="101">
        <f>'01 - Rekonštrukcia - Auto...'!J35</f>
        <v>0</v>
      </c>
      <c r="AY95" s="101">
        <f>'01 - Rekonštrukcia - Auto...'!J36</f>
        <v>0</v>
      </c>
      <c r="AZ95" s="101">
        <f>'01 - Rekonštrukcia - Auto...'!F33</f>
        <v>0</v>
      </c>
      <c r="BA95" s="101">
        <f>'01 - Rekonštrukcia - Auto...'!F34</f>
        <v>0</v>
      </c>
      <c r="BB95" s="101">
        <f>'01 - Rekonštrukcia - Auto...'!F35</f>
        <v>0</v>
      </c>
      <c r="BC95" s="101">
        <f>'01 - Rekonštrukcia - Auto...'!F36</f>
        <v>0</v>
      </c>
      <c r="BD95" s="103">
        <f>'01 - Rekonštrukcia - Auto...'!F37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75</v>
      </c>
    </row>
    <row r="96" spans="1:91" s="7" customFormat="1" ht="24.75" customHeight="1">
      <c r="A96" s="94" t="s">
        <v>79</v>
      </c>
      <c r="B96" s="95"/>
      <c r="C96" s="96"/>
      <c r="D96" s="261" t="s">
        <v>85</v>
      </c>
      <c r="E96" s="261"/>
      <c r="F96" s="261"/>
      <c r="G96" s="261"/>
      <c r="H96" s="261"/>
      <c r="I96" s="97"/>
      <c r="J96" s="261" t="s">
        <v>86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59">
        <f>'02 - Rekonštrukcia - Auto...'!J30</f>
        <v>0</v>
      </c>
      <c r="AH96" s="260"/>
      <c r="AI96" s="260"/>
      <c r="AJ96" s="260"/>
      <c r="AK96" s="260"/>
      <c r="AL96" s="260"/>
      <c r="AM96" s="260"/>
      <c r="AN96" s="259">
        <f>SUM(AG96,AT96)</f>
        <v>0</v>
      </c>
      <c r="AO96" s="260"/>
      <c r="AP96" s="260"/>
      <c r="AQ96" s="98" t="s">
        <v>82</v>
      </c>
      <c r="AR96" s="99"/>
      <c r="AS96" s="105">
        <v>0</v>
      </c>
      <c r="AT96" s="106">
        <f>ROUND(SUM(AV96:AW96),2)</f>
        <v>0</v>
      </c>
      <c r="AU96" s="107">
        <f>'02 - Rekonštrukcia - Auto...'!P134</f>
        <v>0</v>
      </c>
      <c r="AV96" s="106">
        <f>'02 - Rekonštrukcia - Auto...'!J33</f>
        <v>0</v>
      </c>
      <c r="AW96" s="106">
        <f>'02 - Rekonštrukcia - Auto...'!J34</f>
        <v>0</v>
      </c>
      <c r="AX96" s="106">
        <f>'02 - Rekonštrukcia - Auto...'!J35</f>
        <v>0</v>
      </c>
      <c r="AY96" s="106">
        <f>'02 - Rekonštrukcia - Auto...'!J36</f>
        <v>0</v>
      </c>
      <c r="AZ96" s="106">
        <f>'02 - Rekonštrukcia - Auto...'!F33</f>
        <v>0</v>
      </c>
      <c r="BA96" s="106">
        <f>'02 - Rekonštrukcia - Auto...'!F34</f>
        <v>0</v>
      </c>
      <c r="BB96" s="106">
        <f>'02 - Rekonštrukcia - Auto...'!F35</f>
        <v>0</v>
      </c>
      <c r="BC96" s="106">
        <f>'02 - Rekonštrukcia - Auto...'!F36</f>
        <v>0</v>
      </c>
      <c r="BD96" s="108">
        <f>'02 - Rekonštrukcia - Auto...'!F37</f>
        <v>0</v>
      </c>
      <c r="BT96" s="104" t="s">
        <v>83</v>
      </c>
      <c r="BV96" s="104" t="s">
        <v>77</v>
      </c>
      <c r="BW96" s="104" t="s">
        <v>87</v>
      </c>
      <c r="BX96" s="104" t="s">
        <v>5</v>
      </c>
      <c r="CL96" s="104" t="s">
        <v>1</v>
      </c>
      <c r="CM96" s="104" t="s">
        <v>75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password="CC35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Rekonštrukcia - Auto...'!C2" display="/"/>
    <hyperlink ref="A96" location="'02 - Rekonštrukcia - Aut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84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75</v>
      </c>
    </row>
    <row r="4" spans="1:46" s="1" customFormat="1" ht="24.95" customHeight="1">
      <c r="B4" s="17"/>
      <c r="D4" s="111" t="s">
        <v>88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14</v>
      </c>
      <c r="L6" s="17"/>
    </row>
    <row r="7" spans="1:46" s="1" customFormat="1" ht="16.5" customHeight="1">
      <c r="B7" s="17"/>
      <c r="E7" s="265" t="str">
        <f>'Rekapitulácia stavby'!K6</f>
        <v>Rekonštrukcia autobusovej zastávky</v>
      </c>
      <c r="F7" s="266"/>
      <c r="G7" s="266"/>
      <c r="H7" s="266"/>
      <c r="L7" s="17"/>
    </row>
    <row r="8" spans="1:46" s="2" customFormat="1" ht="12" customHeight="1">
      <c r="A8" s="31"/>
      <c r="B8" s="36"/>
      <c r="C8" s="31"/>
      <c r="D8" s="113" t="s">
        <v>89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7" t="s">
        <v>90</v>
      </c>
      <c r="F9" s="268"/>
      <c r="G9" s="268"/>
      <c r="H9" s="268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16</v>
      </c>
      <c r="E11" s="31"/>
      <c r="F11" s="114" t="s">
        <v>1</v>
      </c>
      <c r="G11" s="31"/>
      <c r="H11" s="31"/>
      <c r="I11" s="113" t="s">
        <v>17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18</v>
      </c>
      <c r="E12" s="31"/>
      <c r="F12" s="114" t="s">
        <v>19</v>
      </c>
      <c r="G12" s="31"/>
      <c r="H12" s="31"/>
      <c r="I12" s="113" t="s">
        <v>20</v>
      </c>
      <c r="J12" s="115" t="str">
        <f>'Rekapitulácia stavby'!AN8</f>
        <v>16. 5. 2022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24</v>
      </c>
      <c r="F15" s="31"/>
      <c r="G15" s="31"/>
      <c r="H15" s="31"/>
      <c r="I15" s="113" t="s">
        <v>25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9" t="str">
        <f>'Rekapitulácia stavby'!E14</f>
        <v>Vyplň údaj</v>
      </c>
      <c r="F18" s="270"/>
      <c r="G18" s="270"/>
      <c r="H18" s="270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23</v>
      </c>
      <c r="J20" s="114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">
        <v>29</v>
      </c>
      <c r="F21" s="31"/>
      <c r="G21" s="31"/>
      <c r="H21" s="31"/>
      <c r="I21" s="113" t="s">
        <v>25</v>
      </c>
      <c r="J21" s="114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23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34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1" t="s">
        <v>1</v>
      </c>
      <c r="F27" s="271"/>
      <c r="G27" s="271"/>
      <c r="H27" s="271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35</v>
      </c>
      <c r="E30" s="31"/>
      <c r="F30" s="31"/>
      <c r="G30" s="31"/>
      <c r="H30" s="31"/>
      <c r="I30" s="31"/>
      <c r="J30" s="121">
        <f>ROUND(J134,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37</v>
      </c>
      <c r="G32" s="31"/>
      <c r="H32" s="31"/>
      <c r="I32" s="122" t="s">
        <v>36</v>
      </c>
      <c r="J32" s="122" t="s">
        <v>38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39</v>
      </c>
      <c r="E33" s="124" t="s">
        <v>40</v>
      </c>
      <c r="F33" s="125">
        <f>ROUND((SUM(BE134:BE203)),  2)</f>
        <v>0</v>
      </c>
      <c r="G33" s="126"/>
      <c r="H33" s="126"/>
      <c r="I33" s="127">
        <v>0.2</v>
      </c>
      <c r="J33" s="125">
        <f>ROUND(((SUM(BE134:BE203))*I33),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41</v>
      </c>
      <c r="F34" s="125">
        <f>ROUND((SUM(BF134:BF203)),  2)</f>
        <v>0</v>
      </c>
      <c r="G34" s="126"/>
      <c r="H34" s="126"/>
      <c r="I34" s="127">
        <v>0.2</v>
      </c>
      <c r="J34" s="125">
        <f>ROUND(((SUM(BF134:BF203))*I34),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42</v>
      </c>
      <c r="F35" s="128">
        <f>ROUND((SUM(BG134:BG203)),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43</v>
      </c>
      <c r="F36" s="128">
        <f>ROUND((SUM(BH134:BH203)),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44</v>
      </c>
      <c r="F37" s="125">
        <f>ROUND((SUM(BI134:BI203)),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2" t="str">
        <f>E7</f>
        <v>Rekonštrukcia autobusovej zastávky</v>
      </c>
      <c r="F85" s="273"/>
      <c r="G85" s="273"/>
      <c r="H85" s="273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3" t="str">
        <f>E9</f>
        <v>01 - Rekonštrukcia - Autobusová zastávka č.1 a</v>
      </c>
      <c r="F87" s="274"/>
      <c r="G87" s="274"/>
      <c r="H87" s="274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>Veľké Úľany</v>
      </c>
      <c r="G89" s="33"/>
      <c r="H89" s="33"/>
      <c r="I89" s="26" t="s">
        <v>20</v>
      </c>
      <c r="J89" s="67" t="str">
        <f>IF(J12="","",J12)</f>
        <v>16. 5. 2022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Obec Veľké Úľany</v>
      </c>
      <c r="G91" s="33"/>
      <c r="H91" s="33"/>
      <c r="I91" s="26" t="s">
        <v>28</v>
      </c>
      <c r="J91" s="29" t="str">
        <f>E21</f>
        <v>Ing. Pavol Száraz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92</v>
      </c>
      <c r="D94" s="149"/>
      <c r="E94" s="149"/>
      <c r="F94" s="149"/>
      <c r="G94" s="149"/>
      <c r="H94" s="149"/>
      <c r="I94" s="149"/>
      <c r="J94" s="150" t="s">
        <v>93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94</v>
      </c>
      <c r="D96" s="33"/>
      <c r="E96" s="33"/>
      <c r="F96" s="33"/>
      <c r="G96" s="33"/>
      <c r="H96" s="33"/>
      <c r="I96" s="33"/>
      <c r="J96" s="85">
        <f>J134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52"/>
      <c r="C97" s="153"/>
      <c r="D97" s="154" t="s">
        <v>96</v>
      </c>
      <c r="E97" s="155"/>
      <c r="F97" s="155"/>
      <c r="G97" s="155"/>
      <c r="H97" s="155"/>
      <c r="I97" s="155"/>
      <c r="J97" s="156">
        <f>J135</f>
        <v>0</v>
      </c>
      <c r="K97" s="153"/>
      <c r="L97" s="157"/>
    </row>
    <row r="98" spans="2:12" s="10" customFormat="1" ht="19.899999999999999" customHeight="1">
      <c r="B98" s="158"/>
      <c r="C98" s="159"/>
      <c r="D98" s="160" t="s">
        <v>97</v>
      </c>
      <c r="E98" s="161"/>
      <c r="F98" s="161"/>
      <c r="G98" s="161"/>
      <c r="H98" s="161"/>
      <c r="I98" s="161"/>
      <c r="J98" s="162">
        <f>J136</f>
        <v>0</v>
      </c>
      <c r="K98" s="159"/>
      <c r="L98" s="163"/>
    </row>
    <row r="99" spans="2:12" s="10" customFormat="1" ht="19.899999999999999" customHeight="1">
      <c r="B99" s="158"/>
      <c r="C99" s="159"/>
      <c r="D99" s="160" t="s">
        <v>98</v>
      </c>
      <c r="E99" s="161"/>
      <c r="F99" s="161"/>
      <c r="G99" s="161"/>
      <c r="H99" s="161"/>
      <c r="I99" s="161"/>
      <c r="J99" s="162">
        <f>J143</f>
        <v>0</v>
      </c>
      <c r="K99" s="159"/>
      <c r="L99" s="163"/>
    </row>
    <row r="100" spans="2:12" s="10" customFormat="1" ht="19.899999999999999" customHeight="1">
      <c r="B100" s="158"/>
      <c r="C100" s="159"/>
      <c r="D100" s="160" t="s">
        <v>99</v>
      </c>
      <c r="E100" s="161"/>
      <c r="F100" s="161"/>
      <c r="G100" s="161"/>
      <c r="H100" s="161"/>
      <c r="I100" s="161"/>
      <c r="J100" s="162">
        <f>J151</f>
        <v>0</v>
      </c>
      <c r="K100" s="159"/>
      <c r="L100" s="163"/>
    </row>
    <row r="101" spans="2:12" s="10" customFormat="1" ht="19.899999999999999" customHeight="1">
      <c r="B101" s="158"/>
      <c r="C101" s="159"/>
      <c r="D101" s="160" t="s">
        <v>100</v>
      </c>
      <c r="E101" s="161"/>
      <c r="F101" s="161"/>
      <c r="G101" s="161"/>
      <c r="H101" s="161"/>
      <c r="I101" s="161"/>
      <c r="J101" s="162">
        <f>J153</f>
        <v>0</v>
      </c>
      <c r="K101" s="159"/>
      <c r="L101" s="163"/>
    </row>
    <row r="102" spans="2:12" s="10" customFormat="1" ht="19.899999999999999" customHeight="1">
      <c r="B102" s="158"/>
      <c r="C102" s="159"/>
      <c r="D102" s="160" t="s">
        <v>101</v>
      </c>
      <c r="E102" s="161"/>
      <c r="F102" s="161"/>
      <c r="G102" s="161"/>
      <c r="H102" s="161"/>
      <c r="I102" s="161"/>
      <c r="J102" s="162">
        <f>J158</f>
        <v>0</v>
      </c>
      <c r="K102" s="159"/>
      <c r="L102" s="163"/>
    </row>
    <row r="103" spans="2:12" s="10" customFormat="1" ht="19.899999999999999" customHeight="1">
      <c r="B103" s="158"/>
      <c r="C103" s="159"/>
      <c r="D103" s="160" t="s">
        <v>102</v>
      </c>
      <c r="E103" s="161"/>
      <c r="F103" s="161"/>
      <c r="G103" s="161"/>
      <c r="H103" s="161"/>
      <c r="I103" s="161"/>
      <c r="J103" s="162">
        <f>J163</f>
        <v>0</v>
      </c>
      <c r="K103" s="159"/>
      <c r="L103" s="163"/>
    </row>
    <row r="104" spans="2:12" s="10" customFormat="1" ht="19.899999999999999" customHeight="1">
      <c r="B104" s="158"/>
      <c r="C104" s="159"/>
      <c r="D104" s="160" t="s">
        <v>103</v>
      </c>
      <c r="E104" s="161"/>
      <c r="F104" s="161"/>
      <c r="G104" s="161"/>
      <c r="H104" s="161"/>
      <c r="I104" s="161"/>
      <c r="J104" s="162">
        <f>J168</f>
        <v>0</v>
      </c>
      <c r="K104" s="159"/>
      <c r="L104" s="163"/>
    </row>
    <row r="105" spans="2:12" s="10" customFormat="1" ht="19.899999999999999" customHeight="1">
      <c r="B105" s="158"/>
      <c r="C105" s="159"/>
      <c r="D105" s="160" t="s">
        <v>104</v>
      </c>
      <c r="E105" s="161"/>
      <c r="F105" s="161"/>
      <c r="G105" s="161"/>
      <c r="H105" s="161"/>
      <c r="I105" s="161"/>
      <c r="J105" s="162">
        <f>J172</f>
        <v>0</v>
      </c>
      <c r="K105" s="159"/>
      <c r="L105" s="163"/>
    </row>
    <row r="106" spans="2:12" s="9" customFormat="1" ht="24.95" customHeight="1">
      <c r="B106" s="152"/>
      <c r="C106" s="153"/>
      <c r="D106" s="154" t="s">
        <v>105</v>
      </c>
      <c r="E106" s="155"/>
      <c r="F106" s="155"/>
      <c r="G106" s="155"/>
      <c r="H106" s="155"/>
      <c r="I106" s="155"/>
      <c r="J106" s="156">
        <f>J174</f>
        <v>0</v>
      </c>
      <c r="K106" s="153"/>
      <c r="L106" s="157"/>
    </row>
    <row r="107" spans="2:12" s="10" customFormat="1" ht="19.899999999999999" customHeight="1">
      <c r="B107" s="158"/>
      <c r="C107" s="159"/>
      <c r="D107" s="160" t="s">
        <v>106</v>
      </c>
      <c r="E107" s="161"/>
      <c r="F107" s="161"/>
      <c r="G107" s="161"/>
      <c r="H107" s="161"/>
      <c r="I107" s="161"/>
      <c r="J107" s="162">
        <f>J175</f>
        <v>0</v>
      </c>
      <c r="K107" s="159"/>
      <c r="L107" s="163"/>
    </row>
    <row r="108" spans="2:12" s="10" customFormat="1" ht="19.899999999999999" customHeight="1">
      <c r="B108" s="158"/>
      <c r="C108" s="159"/>
      <c r="D108" s="160" t="s">
        <v>107</v>
      </c>
      <c r="E108" s="161"/>
      <c r="F108" s="161"/>
      <c r="G108" s="161"/>
      <c r="H108" s="161"/>
      <c r="I108" s="161"/>
      <c r="J108" s="162">
        <f>J182</f>
        <v>0</v>
      </c>
      <c r="K108" s="159"/>
      <c r="L108" s="163"/>
    </row>
    <row r="109" spans="2:12" s="10" customFormat="1" ht="19.899999999999999" customHeight="1">
      <c r="B109" s="158"/>
      <c r="C109" s="159"/>
      <c r="D109" s="160" t="s">
        <v>108</v>
      </c>
      <c r="E109" s="161"/>
      <c r="F109" s="161"/>
      <c r="G109" s="161"/>
      <c r="H109" s="161"/>
      <c r="I109" s="161"/>
      <c r="J109" s="162">
        <f>J188</f>
        <v>0</v>
      </c>
      <c r="K109" s="159"/>
      <c r="L109" s="163"/>
    </row>
    <row r="110" spans="2:12" s="10" customFormat="1" ht="19.899999999999999" customHeight="1">
      <c r="B110" s="158"/>
      <c r="C110" s="159"/>
      <c r="D110" s="160" t="s">
        <v>109</v>
      </c>
      <c r="E110" s="161"/>
      <c r="F110" s="161"/>
      <c r="G110" s="161"/>
      <c r="H110" s="161"/>
      <c r="I110" s="161"/>
      <c r="J110" s="162">
        <f>J191</f>
        <v>0</v>
      </c>
      <c r="K110" s="159"/>
      <c r="L110" s="163"/>
    </row>
    <row r="111" spans="2:12" s="10" customFormat="1" ht="19.899999999999999" customHeight="1">
      <c r="B111" s="158"/>
      <c r="C111" s="159"/>
      <c r="D111" s="160" t="s">
        <v>110</v>
      </c>
      <c r="E111" s="161"/>
      <c r="F111" s="161"/>
      <c r="G111" s="161"/>
      <c r="H111" s="161"/>
      <c r="I111" s="161"/>
      <c r="J111" s="162">
        <f>J197</f>
        <v>0</v>
      </c>
      <c r="K111" s="159"/>
      <c r="L111" s="163"/>
    </row>
    <row r="112" spans="2:12" s="10" customFormat="1" ht="19.899999999999999" customHeight="1">
      <c r="B112" s="158"/>
      <c r="C112" s="159"/>
      <c r="D112" s="160" t="s">
        <v>111</v>
      </c>
      <c r="E112" s="161"/>
      <c r="F112" s="161"/>
      <c r="G112" s="161"/>
      <c r="H112" s="161"/>
      <c r="I112" s="161"/>
      <c r="J112" s="162">
        <f>J199</f>
        <v>0</v>
      </c>
      <c r="K112" s="159"/>
      <c r="L112" s="163"/>
    </row>
    <row r="113" spans="1:31" s="9" customFormat="1" ht="24.95" customHeight="1">
      <c r="B113" s="152"/>
      <c r="C113" s="153"/>
      <c r="D113" s="154" t="s">
        <v>112</v>
      </c>
      <c r="E113" s="155"/>
      <c r="F113" s="155"/>
      <c r="G113" s="155"/>
      <c r="H113" s="155"/>
      <c r="I113" s="155"/>
      <c r="J113" s="156">
        <f>J201</f>
        <v>0</v>
      </c>
      <c r="K113" s="153"/>
      <c r="L113" s="157"/>
    </row>
    <row r="114" spans="1:31" s="10" customFormat="1" ht="19.899999999999999" customHeight="1">
      <c r="B114" s="158"/>
      <c r="C114" s="159"/>
      <c r="D114" s="160" t="s">
        <v>113</v>
      </c>
      <c r="E114" s="161"/>
      <c r="F114" s="161"/>
      <c r="G114" s="161"/>
      <c r="H114" s="161"/>
      <c r="I114" s="161"/>
      <c r="J114" s="162">
        <f>J202</f>
        <v>0</v>
      </c>
      <c r="K114" s="159"/>
      <c r="L114" s="163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114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14</v>
      </c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72" t="str">
        <f>E7</f>
        <v>Rekonštrukcia autobusovej zastávky</v>
      </c>
      <c r="F124" s="273"/>
      <c r="G124" s="273"/>
      <c r="H124" s="27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89</v>
      </c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43" t="str">
        <f>E9</f>
        <v>01 - Rekonštrukcia - Autobusová zastávka č.1 a</v>
      </c>
      <c r="F126" s="274"/>
      <c r="G126" s="274"/>
      <c r="H126" s="274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18</v>
      </c>
      <c r="D128" s="33"/>
      <c r="E128" s="33"/>
      <c r="F128" s="24" t="str">
        <f>F12</f>
        <v>Veľké Úľany</v>
      </c>
      <c r="G128" s="33"/>
      <c r="H128" s="33"/>
      <c r="I128" s="26" t="s">
        <v>20</v>
      </c>
      <c r="J128" s="67" t="str">
        <f>IF(J12="","",J12)</f>
        <v>16. 5. 2022</v>
      </c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22</v>
      </c>
      <c r="D130" s="33"/>
      <c r="E130" s="33"/>
      <c r="F130" s="24" t="str">
        <f>E15</f>
        <v>Obec Veľké Úľany</v>
      </c>
      <c r="G130" s="33"/>
      <c r="H130" s="33"/>
      <c r="I130" s="26" t="s">
        <v>28</v>
      </c>
      <c r="J130" s="29" t="str">
        <f>E21</f>
        <v>Ing. Pavol Száraz</v>
      </c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26</v>
      </c>
      <c r="D131" s="33"/>
      <c r="E131" s="33"/>
      <c r="F131" s="24" t="str">
        <f>IF(E18="","",E18)</f>
        <v>Vyplň údaj</v>
      </c>
      <c r="G131" s="33"/>
      <c r="H131" s="33"/>
      <c r="I131" s="26" t="s">
        <v>32</v>
      </c>
      <c r="J131" s="29" t="str">
        <f>E24</f>
        <v xml:space="preserve"> </v>
      </c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52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11" customFormat="1" ht="29.25" customHeight="1">
      <c r="A133" s="164"/>
      <c r="B133" s="165"/>
      <c r="C133" s="166" t="s">
        <v>115</v>
      </c>
      <c r="D133" s="167" t="s">
        <v>60</v>
      </c>
      <c r="E133" s="167" t="s">
        <v>56</v>
      </c>
      <c r="F133" s="167" t="s">
        <v>57</v>
      </c>
      <c r="G133" s="167" t="s">
        <v>116</v>
      </c>
      <c r="H133" s="167" t="s">
        <v>117</v>
      </c>
      <c r="I133" s="167" t="s">
        <v>118</v>
      </c>
      <c r="J133" s="168" t="s">
        <v>93</v>
      </c>
      <c r="K133" s="169" t="s">
        <v>119</v>
      </c>
      <c r="L133" s="170"/>
      <c r="M133" s="76" t="s">
        <v>1</v>
      </c>
      <c r="N133" s="77" t="s">
        <v>39</v>
      </c>
      <c r="O133" s="77" t="s">
        <v>120</v>
      </c>
      <c r="P133" s="77" t="s">
        <v>121</v>
      </c>
      <c r="Q133" s="77" t="s">
        <v>122</v>
      </c>
      <c r="R133" s="77" t="s">
        <v>123</v>
      </c>
      <c r="S133" s="77" t="s">
        <v>124</v>
      </c>
      <c r="T133" s="78" t="s">
        <v>125</v>
      </c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</row>
    <row r="134" spans="1:65" s="2" customFormat="1" ht="22.9" customHeight="1">
      <c r="A134" s="31"/>
      <c r="B134" s="32"/>
      <c r="C134" s="83" t="s">
        <v>94</v>
      </c>
      <c r="D134" s="33"/>
      <c r="E134" s="33"/>
      <c r="F134" s="33"/>
      <c r="G134" s="33"/>
      <c r="H134" s="33"/>
      <c r="I134" s="33"/>
      <c r="J134" s="171">
        <f>BK134</f>
        <v>0</v>
      </c>
      <c r="K134" s="33"/>
      <c r="L134" s="36"/>
      <c r="M134" s="79"/>
      <c r="N134" s="172"/>
      <c r="O134" s="80"/>
      <c r="P134" s="173">
        <f>P135+P174+P201</f>
        <v>0</v>
      </c>
      <c r="Q134" s="80"/>
      <c r="R134" s="173">
        <f>R135+R174+R201</f>
        <v>32.177477095589175</v>
      </c>
      <c r="S134" s="80"/>
      <c r="T134" s="174">
        <f>T135+T174+T201</f>
        <v>8.7509999999999994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74</v>
      </c>
      <c r="AU134" s="14" t="s">
        <v>95</v>
      </c>
      <c r="BK134" s="175">
        <f>BK135+BK174+BK201</f>
        <v>0</v>
      </c>
    </row>
    <row r="135" spans="1:65" s="12" customFormat="1" ht="25.9" customHeight="1">
      <c r="B135" s="176"/>
      <c r="C135" s="177"/>
      <c r="D135" s="178" t="s">
        <v>74</v>
      </c>
      <c r="E135" s="179" t="s">
        <v>126</v>
      </c>
      <c r="F135" s="179" t="s">
        <v>127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P136+P143+P151+P153+P158+P163+P168+P172</f>
        <v>0</v>
      </c>
      <c r="Q135" s="184"/>
      <c r="R135" s="185">
        <f>R136+R143+R151+R153+R158+R163+R168+R172</f>
        <v>30.715333082469371</v>
      </c>
      <c r="S135" s="184"/>
      <c r="T135" s="186">
        <f>T136+T143+T151+T153+T158+T163+T168+T172</f>
        <v>8.75</v>
      </c>
      <c r="AR135" s="187" t="s">
        <v>83</v>
      </c>
      <c r="AT135" s="188" t="s">
        <v>74</v>
      </c>
      <c r="AU135" s="188" t="s">
        <v>75</v>
      </c>
      <c r="AY135" s="187" t="s">
        <v>128</v>
      </c>
      <c r="BK135" s="189">
        <f>BK136+BK143+BK151+BK153+BK158+BK163+BK168+BK172</f>
        <v>0</v>
      </c>
    </row>
    <row r="136" spans="1:65" s="12" customFormat="1" ht="22.9" customHeight="1">
      <c r="B136" s="176"/>
      <c r="C136" s="177"/>
      <c r="D136" s="178" t="s">
        <v>74</v>
      </c>
      <c r="E136" s="190" t="s">
        <v>83</v>
      </c>
      <c r="F136" s="190" t="s">
        <v>129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SUM(P137:P142)</f>
        <v>0</v>
      </c>
      <c r="Q136" s="184"/>
      <c r="R136" s="185">
        <f>SUM(R137:R142)</f>
        <v>0</v>
      </c>
      <c r="S136" s="184"/>
      <c r="T136" s="186">
        <f>SUM(T137:T142)</f>
        <v>8.75</v>
      </c>
      <c r="AR136" s="187" t="s">
        <v>83</v>
      </c>
      <c r="AT136" s="188" t="s">
        <v>74</v>
      </c>
      <c r="AU136" s="188" t="s">
        <v>83</v>
      </c>
      <c r="AY136" s="187" t="s">
        <v>128</v>
      </c>
      <c r="BK136" s="189">
        <f>SUM(BK137:BK142)</f>
        <v>0</v>
      </c>
    </row>
    <row r="137" spans="1:65" s="2" customFormat="1" ht="33" customHeight="1">
      <c r="A137" s="31"/>
      <c r="B137" s="32"/>
      <c r="C137" s="192" t="s">
        <v>83</v>
      </c>
      <c r="D137" s="192" t="s">
        <v>130</v>
      </c>
      <c r="E137" s="193" t="s">
        <v>131</v>
      </c>
      <c r="F137" s="194" t="s">
        <v>132</v>
      </c>
      <c r="G137" s="195" t="s">
        <v>133</v>
      </c>
      <c r="H137" s="196">
        <v>12.5</v>
      </c>
      <c r="I137" s="197"/>
      <c r="J137" s="196">
        <f t="shared" ref="J137:J142" si="0">ROUND(I137*H137,3)</f>
        <v>0</v>
      </c>
      <c r="K137" s="198"/>
      <c r="L137" s="36"/>
      <c r="M137" s="199" t="s">
        <v>1</v>
      </c>
      <c r="N137" s="200" t="s">
        <v>41</v>
      </c>
      <c r="O137" s="72"/>
      <c r="P137" s="201">
        <f t="shared" ref="P137:P142" si="1">O137*H137</f>
        <v>0</v>
      </c>
      <c r="Q137" s="201">
        <v>0</v>
      </c>
      <c r="R137" s="201">
        <f t="shared" ref="R137:R142" si="2">Q137*H137</f>
        <v>0</v>
      </c>
      <c r="S137" s="201">
        <v>0.24</v>
      </c>
      <c r="T137" s="202">
        <f t="shared" ref="T137:T142" si="3">S137*H137</f>
        <v>3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3" t="s">
        <v>134</v>
      </c>
      <c r="AT137" s="203" t="s">
        <v>130</v>
      </c>
      <c r="AU137" s="203" t="s">
        <v>135</v>
      </c>
      <c r="AY137" s="14" t="s">
        <v>128</v>
      </c>
      <c r="BE137" s="204">
        <f t="shared" ref="BE137:BE142" si="4">IF(N137="základná",J137,0)</f>
        <v>0</v>
      </c>
      <c r="BF137" s="204">
        <f t="shared" ref="BF137:BF142" si="5">IF(N137="znížená",J137,0)</f>
        <v>0</v>
      </c>
      <c r="BG137" s="204">
        <f t="shared" ref="BG137:BG142" si="6">IF(N137="zákl. prenesená",J137,0)</f>
        <v>0</v>
      </c>
      <c r="BH137" s="204">
        <f t="shared" ref="BH137:BH142" si="7">IF(N137="zníž. prenesená",J137,0)</f>
        <v>0</v>
      </c>
      <c r="BI137" s="204">
        <f t="shared" ref="BI137:BI142" si="8">IF(N137="nulová",J137,0)</f>
        <v>0</v>
      </c>
      <c r="BJ137" s="14" t="s">
        <v>135</v>
      </c>
      <c r="BK137" s="205">
        <f t="shared" ref="BK137:BK142" si="9">ROUND(I137*H137,3)</f>
        <v>0</v>
      </c>
      <c r="BL137" s="14" t="s">
        <v>134</v>
      </c>
      <c r="BM137" s="203" t="s">
        <v>136</v>
      </c>
    </row>
    <row r="138" spans="1:65" s="2" customFormat="1" ht="33" customHeight="1">
      <c r="A138" s="31"/>
      <c r="B138" s="32"/>
      <c r="C138" s="192" t="s">
        <v>135</v>
      </c>
      <c r="D138" s="192" t="s">
        <v>130</v>
      </c>
      <c r="E138" s="193" t="s">
        <v>137</v>
      </c>
      <c r="F138" s="194" t="s">
        <v>138</v>
      </c>
      <c r="G138" s="195" t="s">
        <v>133</v>
      </c>
      <c r="H138" s="196">
        <v>12.5</v>
      </c>
      <c r="I138" s="197"/>
      <c r="J138" s="196">
        <f t="shared" si="0"/>
        <v>0</v>
      </c>
      <c r="K138" s="198"/>
      <c r="L138" s="36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0.23499999999999999</v>
      </c>
      <c r="T138" s="202">
        <f t="shared" si="3"/>
        <v>2.9375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3" t="s">
        <v>134</v>
      </c>
      <c r="AT138" s="203" t="s">
        <v>130</v>
      </c>
      <c r="AU138" s="203" t="s">
        <v>135</v>
      </c>
      <c r="AY138" s="14" t="s">
        <v>128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4" t="s">
        <v>135</v>
      </c>
      <c r="BK138" s="205">
        <f t="shared" si="9"/>
        <v>0</v>
      </c>
      <c r="BL138" s="14" t="s">
        <v>134</v>
      </c>
      <c r="BM138" s="203" t="s">
        <v>139</v>
      </c>
    </row>
    <row r="139" spans="1:65" s="2" customFormat="1" ht="33" customHeight="1">
      <c r="A139" s="31"/>
      <c r="B139" s="32"/>
      <c r="C139" s="192" t="s">
        <v>140</v>
      </c>
      <c r="D139" s="192" t="s">
        <v>130</v>
      </c>
      <c r="E139" s="193" t="s">
        <v>141</v>
      </c>
      <c r="F139" s="194" t="s">
        <v>142</v>
      </c>
      <c r="G139" s="195" t="s">
        <v>133</v>
      </c>
      <c r="H139" s="196">
        <v>12.5</v>
      </c>
      <c r="I139" s="197"/>
      <c r="J139" s="196">
        <f t="shared" si="0"/>
        <v>0</v>
      </c>
      <c r="K139" s="198"/>
      <c r="L139" s="36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0.22500000000000001</v>
      </c>
      <c r="T139" s="202">
        <f t="shared" si="3"/>
        <v>2.8125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3" t="s">
        <v>134</v>
      </c>
      <c r="AT139" s="203" t="s">
        <v>130</v>
      </c>
      <c r="AU139" s="203" t="s">
        <v>135</v>
      </c>
      <c r="AY139" s="14" t="s">
        <v>128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4" t="s">
        <v>135</v>
      </c>
      <c r="BK139" s="205">
        <f t="shared" si="9"/>
        <v>0</v>
      </c>
      <c r="BL139" s="14" t="s">
        <v>134</v>
      </c>
      <c r="BM139" s="203" t="s">
        <v>143</v>
      </c>
    </row>
    <row r="140" spans="1:65" s="2" customFormat="1" ht="21.75" customHeight="1">
      <c r="A140" s="31"/>
      <c r="B140" s="32"/>
      <c r="C140" s="192" t="s">
        <v>134</v>
      </c>
      <c r="D140" s="192" t="s">
        <v>130</v>
      </c>
      <c r="E140" s="193" t="s">
        <v>144</v>
      </c>
      <c r="F140" s="194" t="s">
        <v>145</v>
      </c>
      <c r="G140" s="195" t="s">
        <v>146</v>
      </c>
      <c r="H140" s="196">
        <v>3.3580000000000001</v>
      </c>
      <c r="I140" s="197"/>
      <c r="J140" s="196">
        <f t="shared" si="0"/>
        <v>0</v>
      </c>
      <c r="K140" s="198"/>
      <c r="L140" s="36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3" t="s">
        <v>134</v>
      </c>
      <c r="AT140" s="203" t="s">
        <v>130</v>
      </c>
      <c r="AU140" s="203" t="s">
        <v>135</v>
      </c>
      <c r="AY140" s="14" t="s">
        <v>128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4" t="s">
        <v>135</v>
      </c>
      <c r="BK140" s="205">
        <f t="shared" si="9"/>
        <v>0</v>
      </c>
      <c r="BL140" s="14" t="s">
        <v>134</v>
      </c>
      <c r="BM140" s="203" t="s">
        <v>147</v>
      </c>
    </row>
    <row r="141" spans="1:65" s="2" customFormat="1" ht="33" customHeight="1">
      <c r="A141" s="31"/>
      <c r="B141" s="32"/>
      <c r="C141" s="192" t="s">
        <v>148</v>
      </c>
      <c r="D141" s="192" t="s">
        <v>130</v>
      </c>
      <c r="E141" s="193" t="s">
        <v>149</v>
      </c>
      <c r="F141" s="194" t="s">
        <v>150</v>
      </c>
      <c r="G141" s="195" t="s">
        <v>146</v>
      </c>
      <c r="H141" s="196">
        <v>3.3580000000000001</v>
      </c>
      <c r="I141" s="197"/>
      <c r="J141" s="196">
        <f t="shared" si="0"/>
        <v>0</v>
      </c>
      <c r="K141" s="198"/>
      <c r="L141" s="36"/>
      <c r="M141" s="199" t="s">
        <v>1</v>
      </c>
      <c r="N141" s="200" t="s">
        <v>41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3" t="s">
        <v>134</v>
      </c>
      <c r="AT141" s="203" t="s">
        <v>130</v>
      </c>
      <c r="AU141" s="203" t="s">
        <v>135</v>
      </c>
      <c r="AY141" s="14" t="s">
        <v>128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4" t="s">
        <v>135</v>
      </c>
      <c r="BK141" s="205">
        <f t="shared" si="9"/>
        <v>0</v>
      </c>
      <c r="BL141" s="14" t="s">
        <v>134</v>
      </c>
      <c r="BM141" s="203" t="s">
        <v>151</v>
      </c>
    </row>
    <row r="142" spans="1:65" s="2" customFormat="1" ht="16.5" customHeight="1">
      <c r="A142" s="31"/>
      <c r="B142" s="32"/>
      <c r="C142" s="192" t="s">
        <v>152</v>
      </c>
      <c r="D142" s="192" t="s">
        <v>130</v>
      </c>
      <c r="E142" s="193" t="s">
        <v>153</v>
      </c>
      <c r="F142" s="194" t="s">
        <v>154</v>
      </c>
      <c r="G142" s="195" t="s">
        <v>146</v>
      </c>
      <c r="H142" s="196">
        <v>3.3580000000000001</v>
      </c>
      <c r="I142" s="197"/>
      <c r="J142" s="196">
        <f t="shared" si="0"/>
        <v>0</v>
      </c>
      <c r="K142" s="198"/>
      <c r="L142" s="36"/>
      <c r="M142" s="199" t="s">
        <v>1</v>
      </c>
      <c r="N142" s="200" t="s">
        <v>41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3" t="s">
        <v>134</v>
      </c>
      <c r="AT142" s="203" t="s">
        <v>130</v>
      </c>
      <c r="AU142" s="203" t="s">
        <v>135</v>
      </c>
      <c r="AY142" s="14" t="s">
        <v>128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4" t="s">
        <v>135</v>
      </c>
      <c r="BK142" s="205">
        <f t="shared" si="9"/>
        <v>0</v>
      </c>
      <c r="BL142" s="14" t="s">
        <v>134</v>
      </c>
      <c r="BM142" s="203" t="s">
        <v>155</v>
      </c>
    </row>
    <row r="143" spans="1:65" s="12" customFormat="1" ht="22.9" customHeight="1">
      <c r="B143" s="176"/>
      <c r="C143" s="177"/>
      <c r="D143" s="178" t="s">
        <v>74</v>
      </c>
      <c r="E143" s="190" t="s">
        <v>135</v>
      </c>
      <c r="F143" s="190" t="s">
        <v>156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SUM(P144:P150)</f>
        <v>0</v>
      </c>
      <c r="Q143" s="184"/>
      <c r="R143" s="185">
        <f>SUM(R144:R150)</f>
        <v>12.66113406</v>
      </c>
      <c r="S143" s="184"/>
      <c r="T143" s="186">
        <f>SUM(T144:T150)</f>
        <v>0</v>
      </c>
      <c r="AR143" s="187" t="s">
        <v>83</v>
      </c>
      <c r="AT143" s="188" t="s">
        <v>74</v>
      </c>
      <c r="AU143" s="188" t="s">
        <v>83</v>
      </c>
      <c r="AY143" s="187" t="s">
        <v>128</v>
      </c>
      <c r="BK143" s="189">
        <f>SUM(BK144:BK150)</f>
        <v>0</v>
      </c>
    </row>
    <row r="144" spans="1:65" s="2" customFormat="1" ht="16.5" customHeight="1">
      <c r="A144" s="31"/>
      <c r="B144" s="32"/>
      <c r="C144" s="192" t="s">
        <v>157</v>
      </c>
      <c r="D144" s="192" t="s">
        <v>130</v>
      </c>
      <c r="E144" s="193" t="s">
        <v>158</v>
      </c>
      <c r="F144" s="194" t="s">
        <v>159</v>
      </c>
      <c r="G144" s="195" t="s">
        <v>146</v>
      </c>
      <c r="H144" s="196">
        <v>1.377</v>
      </c>
      <c r="I144" s="197"/>
      <c r="J144" s="196">
        <f t="shared" ref="J144:J150" si="10">ROUND(I144*H144,3)</f>
        <v>0</v>
      </c>
      <c r="K144" s="198"/>
      <c r="L144" s="36"/>
      <c r="M144" s="199" t="s">
        <v>1</v>
      </c>
      <c r="N144" s="200" t="s">
        <v>41</v>
      </c>
      <c r="O144" s="72"/>
      <c r="P144" s="201">
        <f t="shared" ref="P144:P150" si="11">O144*H144</f>
        <v>0</v>
      </c>
      <c r="Q144" s="201">
        <v>2.0663999999999998</v>
      </c>
      <c r="R144" s="201">
        <f t="shared" ref="R144:R150" si="12">Q144*H144</f>
        <v>2.8454327999999998</v>
      </c>
      <c r="S144" s="201">
        <v>0</v>
      </c>
      <c r="T144" s="202">
        <f t="shared" ref="T144:T150" si="13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3" t="s">
        <v>134</v>
      </c>
      <c r="AT144" s="203" t="s">
        <v>130</v>
      </c>
      <c r="AU144" s="203" t="s">
        <v>135</v>
      </c>
      <c r="AY144" s="14" t="s">
        <v>128</v>
      </c>
      <c r="BE144" s="204">
        <f t="shared" ref="BE144:BE150" si="14">IF(N144="základná",J144,0)</f>
        <v>0</v>
      </c>
      <c r="BF144" s="204">
        <f t="shared" ref="BF144:BF150" si="15">IF(N144="znížená",J144,0)</f>
        <v>0</v>
      </c>
      <c r="BG144" s="204">
        <f t="shared" ref="BG144:BG150" si="16">IF(N144="zákl. prenesená",J144,0)</f>
        <v>0</v>
      </c>
      <c r="BH144" s="204">
        <f t="shared" ref="BH144:BH150" si="17">IF(N144="zníž. prenesená",J144,0)</f>
        <v>0</v>
      </c>
      <c r="BI144" s="204">
        <f t="shared" ref="BI144:BI150" si="18">IF(N144="nulová",J144,0)</f>
        <v>0</v>
      </c>
      <c r="BJ144" s="14" t="s">
        <v>135</v>
      </c>
      <c r="BK144" s="205">
        <f t="shared" ref="BK144:BK150" si="19">ROUND(I144*H144,3)</f>
        <v>0</v>
      </c>
      <c r="BL144" s="14" t="s">
        <v>134</v>
      </c>
      <c r="BM144" s="203" t="s">
        <v>160</v>
      </c>
    </row>
    <row r="145" spans="1:65" s="2" customFormat="1" ht="24.2" customHeight="1">
      <c r="A145" s="31"/>
      <c r="B145" s="32"/>
      <c r="C145" s="192" t="s">
        <v>161</v>
      </c>
      <c r="D145" s="192" t="s">
        <v>130</v>
      </c>
      <c r="E145" s="193" t="s">
        <v>162</v>
      </c>
      <c r="F145" s="194" t="s">
        <v>163</v>
      </c>
      <c r="G145" s="195" t="s">
        <v>146</v>
      </c>
      <c r="H145" s="196">
        <v>1.3680000000000001</v>
      </c>
      <c r="I145" s="197"/>
      <c r="J145" s="196">
        <f t="shared" si="10"/>
        <v>0</v>
      </c>
      <c r="K145" s="198"/>
      <c r="L145" s="36"/>
      <c r="M145" s="199" t="s">
        <v>1</v>
      </c>
      <c r="N145" s="200" t="s">
        <v>41</v>
      </c>
      <c r="O145" s="72"/>
      <c r="P145" s="201">
        <f t="shared" si="11"/>
        <v>0</v>
      </c>
      <c r="Q145" s="201">
        <v>2.4157199999999999</v>
      </c>
      <c r="R145" s="201">
        <f t="shared" si="12"/>
        <v>3.30470496</v>
      </c>
      <c r="S145" s="201">
        <v>0</v>
      </c>
      <c r="T145" s="20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3" t="s">
        <v>134</v>
      </c>
      <c r="AT145" s="203" t="s">
        <v>130</v>
      </c>
      <c r="AU145" s="203" t="s">
        <v>135</v>
      </c>
      <c r="AY145" s="14" t="s">
        <v>128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4" t="s">
        <v>135</v>
      </c>
      <c r="BK145" s="205">
        <f t="shared" si="19"/>
        <v>0</v>
      </c>
      <c r="BL145" s="14" t="s">
        <v>134</v>
      </c>
      <c r="BM145" s="203" t="s">
        <v>164</v>
      </c>
    </row>
    <row r="146" spans="1:65" s="2" customFormat="1" ht="24.2" customHeight="1">
      <c r="A146" s="31"/>
      <c r="B146" s="32"/>
      <c r="C146" s="192" t="s">
        <v>165</v>
      </c>
      <c r="D146" s="192" t="s">
        <v>130</v>
      </c>
      <c r="E146" s="193" t="s">
        <v>166</v>
      </c>
      <c r="F146" s="194" t="s">
        <v>167</v>
      </c>
      <c r="G146" s="195" t="s">
        <v>133</v>
      </c>
      <c r="H146" s="196">
        <v>2.19</v>
      </c>
      <c r="I146" s="197"/>
      <c r="J146" s="196">
        <f t="shared" si="10"/>
        <v>0</v>
      </c>
      <c r="K146" s="198"/>
      <c r="L146" s="36"/>
      <c r="M146" s="199" t="s">
        <v>1</v>
      </c>
      <c r="N146" s="200" t="s">
        <v>41</v>
      </c>
      <c r="O146" s="72"/>
      <c r="P146" s="201">
        <f t="shared" si="11"/>
        <v>0</v>
      </c>
      <c r="Q146" s="201">
        <v>4.0699999999999998E-3</v>
      </c>
      <c r="R146" s="201">
        <f t="shared" si="12"/>
        <v>8.913299999999999E-3</v>
      </c>
      <c r="S146" s="201">
        <v>0</v>
      </c>
      <c r="T146" s="20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3" t="s">
        <v>134</v>
      </c>
      <c r="AT146" s="203" t="s">
        <v>130</v>
      </c>
      <c r="AU146" s="203" t="s">
        <v>135</v>
      </c>
      <c r="AY146" s="14" t="s">
        <v>128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4" t="s">
        <v>135</v>
      </c>
      <c r="BK146" s="205">
        <f t="shared" si="19"/>
        <v>0</v>
      </c>
      <c r="BL146" s="14" t="s">
        <v>134</v>
      </c>
      <c r="BM146" s="203" t="s">
        <v>168</v>
      </c>
    </row>
    <row r="147" spans="1:65" s="2" customFormat="1" ht="24.2" customHeight="1">
      <c r="A147" s="31"/>
      <c r="B147" s="32"/>
      <c r="C147" s="192" t="s">
        <v>169</v>
      </c>
      <c r="D147" s="192" t="s">
        <v>130</v>
      </c>
      <c r="E147" s="193" t="s">
        <v>170</v>
      </c>
      <c r="F147" s="194" t="s">
        <v>171</v>
      </c>
      <c r="G147" s="195" t="s">
        <v>133</v>
      </c>
      <c r="H147" s="196">
        <v>2.19</v>
      </c>
      <c r="I147" s="197"/>
      <c r="J147" s="196">
        <f t="shared" si="10"/>
        <v>0</v>
      </c>
      <c r="K147" s="198"/>
      <c r="L147" s="36"/>
      <c r="M147" s="199" t="s">
        <v>1</v>
      </c>
      <c r="N147" s="200" t="s">
        <v>41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3" t="s">
        <v>134</v>
      </c>
      <c r="AT147" s="203" t="s">
        <v>130</v>
      </c>
      <c r="AU147" s="203" t="s">
        <v>135</v>
      </c>
      <c r="AY147" s="14" t="s">
        <v>128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4" t="s">
        <v>135</v>
      </c>
      <c r="BK147" s="205">
        <f t="shared" si="19"/>
        <v>0</v>
      </c>
      <c r="BL147" s="14" t="s">
        <v>134</v>
      </c>
      <c r="BM147" s="203" t="s">
        <v>172</v>
      </c>
    </row>
    <row r="148" spans="1:65" s="2" customFormat="1" ht="16.5" customHeight="1">
      <c r="A148" s="31"/>
      <c r="B148" s="32"/>
      <c r="C148" s="192" t="s">
        <v>173</v>
      </c>
      <c r="D148" s="192" t="s">
        <v>130</v>
      </c>
      <c r="E148" s="193" t="s">
        <v>174</v>
      </c>
      <c r="F148" s="194" t="s">
        <v>175</v>
      </c>
      <c r="G148" s="195" t="s">
        <v>176</v>
      </c>
      <c r="H148" s="196">
        <v>0.3</v>
      </c>
      <c r="I148" s="197"/>
      <c r="J148" s="196">
        <f t="shared" si="10"/>
        <v>0</v>
      </c>
      <c r="K148" s="198"/>
      <c r="L148" s="36"/>
      <c r="M148" s="199" t="s">
        <v>1</v>
      </c>
      <c r="N148" s="200" t="s">
        <v>41</v>
      </c>
      <c r="O148" s="72"/>
      <c r="P148" s="201">
        <f t="shared" si="11"/>
        <v>0</v>
      </c>
      <c r="Q148" s="201">
        <v>1.20296</v>
      </c>
      <c r="R148" s="201">
        <f t="shared" si="12"/>
        <v>0.36088799999999999</v>
      </c>
      <c r="S148" s="201">
        <v>0</v>
      </c>
      <c r="T148" s="20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3" t="s">
        <v>134</v>
      </c>
      <c r="AT148" s="203" t="s">
        <v>130</v>
      </c>
      <c r="AU148" s="203" t="s">
        <v>135</v>
      </c>
      <c r="AY148" s="14" t="s">
        <v>128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4" t="s">
        <v>135</v>
      </c>
      <c r="BK148" s="205">
        <f t="shared" si="19"/>
        <v>0</v>
      </c>
      <c r="BL148" s="14" t="s">
        <v>134</v>
      </c>
      <c r="BM148" s="203" t="s">
        <v>177</v>
      </c>
    </row>
    <row r="149" spans="1:65" s="2" customFormat="1" ht="24.2" customHeight="1">
      <c r="A149" s="31"/>
      <c r="B149" s="32"/>
      <c r="C149" s="192" t="s">
        <v>178</v>
      </c>
      <c r="D149" s="192" t="s">
        <v>130</v>
      </c>
      <c r="E149" s="193" t="s">
        <v>179</v>
      </c>
      <c r="F149" s="194" t="s">
        <v>180</v>
      </c>
      <c r="G149" s="195" t="s">
        <v>146</v>
      </c>
      <c r="H149" s="196">
        <v>2.5</v>
      </c>
      <c r="I149" s="197"/>
      <c r="J149" s="196">
        <f t="shared" si="10"/>
        <v>0</v>
      </c>
      <c r="K149" s="198"/>
      <c r="L149" s="36"/>
      <c r="M149" s="199" t="s">
        <v>1</v>
      </c>
      <c r="N149" s="200" t="s">
        <v>41</v>
      </c>
      <c r="O149" s="72"/>
      <c r="P149" s="201">
        <f t="shared" si="11"/>
        <v>0</v>
      </c>
      <c r="Q149" s="201">
        <v>2.4157199999999999</v>
      </c>
      <c r="R149" s="201">
        <f t="shared" si="12"/>
        <v>6.0392999999999999</v>
      </c>
      <c r="S149" s="201">
        <v>0</v>
      </c>
      <c r="T149" s="202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3" t="s">
        <v>134</v>
      </c>
      <c r="AT149" s="203" t="s">
        <v>130</v>
      </c>
      <c r="AU149" s="203" t="s">
        <v>135</v>
      </c>
      <c r="AY149" s="14" t="s">
        <v>128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4" t="s">
        <v>135</v>
      </c>
      <c r="BK149" s="205">
        <f t="shared" si="19"/>
        <v>0</v>
      </c>
      <c r="BL149" s="14" t="s">
        <v>134</v>
      </c>
      <c r="BM149" s="203" t="s">
        <v>181</v>
      </c>
    </row>
    <row r="150" spans="1:65" s="2" customFormat="1" ht="16.5" customHeight="1">
      <c r="A150" s="31"/>
      <c r="B150" s="32"/>
      <c r="C150" s="192" t="s">
        <v>182</v>
      </c>
      <c r="D150" s="192" t="s">
        <v>130</v>
      </c>
      <c r="E150" s="193" t="s">
        <v>183</v>
      </c>
      <c r="F150" s="194" t="s">
        <v>184</v>
      </c>
      <c r="G150" s="195" t="s">
        <v>176</v>
      </c>
      <c r="H150" s="196">
        <v>0.1</v>
      </c>
      <c r="I150" s="197"/>
      <c r="J150" s="196">
        <f t="shared" si="10"/>
        <v>0</v>
      </c>
      <c r="K150" s="198"/>
      <c r="L150" s="36"/>
      <c r="M150" s="199" t="s">
        <v>1</v>
      </c>
      <c r="N150" s="200" t="s">
        <v>41</v>
      </c>
      <c r="O150" s="72"/>
      <c r="P150" s="201">
        <f t="shared" si="11"/>
        <v>0</v>
      </c>
      <c r="Q150" s="201">
        <v>1.01895</v>
      </c>
      <c r="R150" s="201">
        <f t="shared" si="12"/>
        <v>0.10189500000000001</v>
      </c>
      <c r="S150" s="201">
        <v>0</v>
      </c>
      <c r="T150" s="202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3" t="s">
        <v>134</v>
      </c>
      <c r="AT150" s="203" t="s">
        <v>130</v>
      </c>
      <c r="AU150" s="203" t="s">
        <v>135</v>
      </c>
      <c r="AY150" s="14" t="s">
        <v>128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4" t="s">
        <v>135</v>
      </c>
      <c r="BK150" s="205">
        <f t="shared" si="19"/>
        <v>0</v>
      </c>
      <c r="BL150" s="14" t="s">
        <v>134</v>
      </c>
      <c r="BM150" s="203" t="s">
        <v>185</v>
      </c>
    </row>
    <row r="151" spans="1:65" s="12" customFormat="1" ht="22.9" customHeight="1">
      <c r="B151" s="176"/>
      <c r="C151" s="177"/>
      <c r="D151" s="178" t="s">
        <v>74</v>
      </c>
      <c r="E151" s="190" t="s">
        <v>140</v>
      </c>
      <c r="F151" s="190" t="s">
        <v>186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P152</f>
        <v>0</v>
      </c>
      <c r="Q151" s="184"/>
      <c r="R151" s="185">
        <f>R152</f>
        <v>3.6269999999999998</v>
      </c>
      <c r="S151" s="184"/>
      <c r="T151" s="186">
        <f>T152</f>
        <v>0</v>
      </c>
      <c r="AR151" s="187" t="s">
        <v>83</v>
      </c>
      <c r="AT151" s="188" t="s">
        <v>74</v>
      </c>
      <c r="AU151" s="188" t="s">
        <v>83</v>
      </c>
      <c r="AY151" s="187" t="s">
        <v>128</v>
      </c>
      <c r="BK151" s="189">
        <f>BK152</f>
        <v>0</v>
      </c>
    </row>
    <row r="152" spans="1:65" s="2" customFormat="1" ht="33" customHeight="1">
      <c r="A152" s="31"/>
      <c r="B152" s="32"/>
      <c r="C152" s="192" t="s">
        <v>187</v>
      </c>
      <c r="D152" s="192" t="s">
        <v>130</v>
      </c>
      <c r="E152" s="193" t="s">
        <v>188</v>
      </c>
      <c r="F152" s="194" t="s">
        <v>189</v>
      </c>
      <c r="G152" s="195" t="s">
        <v>146</v>
      </c>
      <c r="H152" s="196">
        <v>4</v>
      </c>
      <c r="I152" s="197"/>
      <c r="J152" s="196">
        <f>ROUND(I152*H152,3)</f>
        <v>0</v>
      </c>
      <c r="K152" s="198"/>
      <c r="L152" s="36"/>
      <c r="M152" s="199" t="s">
        <v>1</v>
      </c>
      <c r="N152" s="200" t="s">
        <v>41</v>
      </c>
      <c r="O152" s="72"/>
      <c r="P152" s="201">
        <f>O152*H152</f>
        <v>0</v>
      </c>
      <c r="Q152" s="201">
        <v>0.90674999999999994</v>
      </c>
      <c r="R152" s="201">
        <f>Q152*H152</f>
        <v>3.6269999999999998</v>
      </c>
      <c r="S152" s="201">
        <v>0</v>
      </c>
      <c r="T152" s="20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3" t="s">
        <v>134</v>
      </c>
      <c r="AT152" s="203" t="s">
        <v>130</v>
      </c>
      <c r="AU152" s="203" t="s">
        <v>135</v>
      </c>
      <c r="AY152" s="14" t="s">
        <v>128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4" t="s">
        <v>135</v>
      </c>
      <c r="BK152" s="205">
        <f>ROUND(I152*H152,3)</f>
        <v>0</v>
      </c>
      <c r="BL152" s="14" t="s">
        <v>134</v>
      </c>
      <c r="BM152" s="203" t="s">
        <v>190</v>
      </c>
    </row>
    <row r="153" spans="1:65" s="12" customFormat="1" ht="22.9" customHeight="1">
      <c r="B153" s="176"/>
      <c r="C153" s="177"/>
      <c r="D153" s="178" t="s">
        <v>74</v>
      </c>
      <c r="E153" s="190" t="s">
        <v>134</v>
      </c>
      <c r="F153" s="190" t="s">
        <v>191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SUM(P154:P157)</f>
        <v>0</v>
      </c>
      <c r="Q153" s="184"/>
      <c r="R153" s="185">
        <f>SUM(R154:R157)</f>
        <v>1.36748625</v>
      </c>
      <c r="S153" s="184"/>
      <c r="T153" s="186">
        <f>SUM(T154:T157)</f>
        <v>0</v>
      </c>
      <c r="AR153" s="187" t="s">
        <v>83</v>
      </c>
      <c r="AT153" s="188" t="s">
        <v>74</v>
      </c>
      <c r="AU153" s="188" t="s">
        <v>83</v>
      </c>
      <c r="AY153" s="187" t="s">
        <v>128</v>
      </c>
      <c r="BK153" s="189">
        <f>SUM(BK154:BK157)</f>
        <v>0</v>
      </c>
    </row>
    <row r="154" spans="1:65" s="2" customFormat="1" ht="21.75" customHeight="1">
      <c r="A154" s="31"/>
      <c r="B154" s="32"/>
      <c r="C154" s="192" t="s">
        <v>192</v>
      </c>
      <c r="D154" s="192" t="s">
        <v>130</v>
      </c>
      <c r="E154" s="193" t="s">
        <v>193</v>
      </c>
      <c r="F154" s="194" t="s">
        <v>194</v>
      </c>
      <c r="G154" s="195" t="s">
        <v>146</v>
      </c>
      <c r="H154" s="196">
        <v>0.5</v>
      </c>
      <c r="I154" s="197"/>
      <c r="J154" s="196">
        <f>ROUND(I154*H154,3)</f>
        <v>0</v>
      </c>
      <c r="K154" s="198"/>
      <c r="L154" s="36"/>
      <c r="M154" s="199" t="s">
        <v>1</v>
      </c>
      <c r="N154" s="200" t="s">
        <v>41</v>
      </c>
      <c r="O154" s="72"/>
      <c r="P154" s="201">
        <f>O154*H154</f>
        <v>0</v>
      </c>
      <c r="Q154" s="201">
        <v>2.4018600000000001</v>
      </c>
      <c r="R154" s="201">
        <f>Q154*H154</f>
        <v>1.2009300000000001</v>
      </c>
      <c r="S154" s="201">
        <v>0</v>
      </c>
      <c r="T154" s="20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3" t="s">
        <v>134</v>
      </c>
      <c r="AT154" s="203" t="s">
        <v>130</v>
      </c>
      <c r="AU154" s="203" t="s">
        <v>135</v>
      </c>
      <c r="AY154" s="14" t="s">
        <v>128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4" t="s">
        <v>135</v>
      </c>
      <c r="BK154" s="205">
        <f>ROUND(I154*H154,3)</f>
        <v>0</v>
      </c>
      <c r="BL154" s="14" t="s">
        <v>134</v>
      </c>
      <c r="BM154" s="203" t="s">
        <v>195</v>
      </c>
    </row>
    <row r="155" spans="1:65" s="2" customFormat="1" ht="24.2" customHeight="1">
      <c r="A155" s="31"/>
      <c r="B155" s="32"/>
      <c r="C155" s="192" t="s">
        <v>196</v>
      </c>
      <c r="D155" s="192" t="s">
        <v>130</v>
      </c>
      <c r="E155" s="193" t="s">
        <v>197</v>
      </c>
      <c r="F155" s="194" t="s">
        <v>198</v>
      </c>
      <c r="G155" s="195" t="s">
        <v>133</v>
      </c>
      <c r="H155" s="196">
        <v>4.125</v>
      </c>
      <c r="I155" s="197"/>
      <c r="J155" s="196">
        <f>ROUND(I155*H155,3)</f>
        <v>0</v>
      </c>
      <c r="K155" s="198"/>
      <c r="L155" s="36"/>
      <c r="M155" s="199" t="s">
        <v>1</v>
      </c>
      <c r="N155" s="200" t="s">
        <v>41</v>
      </c>
      <c r="O155" s="72"/>
      <c r="P155" s="201">
        <f>O155*H155</f>
        <v>0</v>
      </c>
      <c r="Q155" s="201">
        <v>3.4099999999999998E-3</v>
      </c>
      <c r="R155" s="201">
        <f>Q155*H155</f>
        <v>1.4066249999999999E-2</v>
      </c>
      <c r="S155" s="201">
        <v>0</v>
      </c>
      <c r="T155" s="20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3" t="s">
        <v>134</v>
      </c>
      <c r="AT155" s="203" t="s">
        <v>130</v>
      </c>
      <c r="AU155" s="203" t="s">
        <v>135</v>
      </c>
      <c r="AY155" s="14" t="s">
        <v>128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4" t="s">
        <v>135</v>
      </c>
      <c r="BK155" s="205">
        <f>ROUND(I155*H155,3)</f>
        <v>0</v>
      </c>
      <c r="BL155" s="14" t="s">
        <v>134</v>
      </c>
      <c r="BM155" s="203" t="s">
        <v>199</v>
      </c>
    </row>
    <row r="156" spans="1:65" s="2" customFormat="1" ht="24.2" customHeight="1">
      <c r="A156" s="31"/>
      <c r="B156" s="32"/>
      <c r="C156" s="192" t="s">
        <v>200</v>
      </c>
      <c r="D156" s="192" t="s">
        <v>130</v>
      </c>
      <c r="E156" s="193" t="s">
        <v>201</v>
      </c>
      <c r="F156" s="194" t="s">
        <v>202</v>
      </c>
      <c r="G156" s="195" t="s">
        <v>133</v>
      </c>
      <c r="H156" s="196">
        <v>4.125</v>
      </c>
      <c r="I156" s="197"/>
      <c r="J156" s="196">
        <f>ROUND(I156*H156,3)</f>
        <v>0</v>
      </c>
      <c r="K156" s="198"/>
      <c r="L156" s="36"/>
      <c r="M156" s="199" t="s">
        <v>1</v>
      </c>
      <c r="N156" s="200" t="s">
        <v>41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3" t="s">
        <v>134</v>
      </c>
      <c r="AT156" s="203" t="s">
        <v>130</v>
      </c>
      <c r="AU156" s="203" t="s">
        <v>135</v>
      </c>
      <c r="AY156" s="14" t="s">
        <v>128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4" t="s">
        <v>135</v>
      </c>
      <c r="BK156" s="205">
        <f>ROUND(I156*H156,3)</f>
        <v>0</v>
      </c>
      <c r="BL156" s="14" t="s">
        <v>134</v>
      </c>
      <c r="BM156" s="203" t="s">
        <v>203</v>
      </c>
    </row>
    <row r="157" spans="1:65" s="2" customFormat="1" ht="24.2" customHeight="1">
      <c r="A157" s="31"/>
      <c r="B157" s="32"/>
      <c r="C157" s="192" t="s">
        <v>204</v>
      </c>
      <c r="D157" s="192" t="s">
        <v>130</v>
      </c>
      <c r="E157" s="193" t="s">
        <v>205</v>
      </c>
      <c r="F157" s="194" t="s">
        <v>206</v>
      </c>
      <c r="G157" s="195" t="s">
        <v>176</v>
      </c>
      <c r="H157" s="196">
        <v>0.15</v>
      </c>
      <c r="I157" s="197"/>
      <c r="J157" s="196">
        <f>ROUND(I157*H157,3)</f>
        <v>0</v>
      </c>
      <c r="K157" s="198"/>
      <c r="L157" s="36"/>
      <c r="M157" s="199" t="s">
        <v>1</v>
      </c>
      <c r="N157" s="200" t="s">
        <v>41</v>
      </c>
      <c r="O157" s="72"/>
      <c r="P157" s="201">
        <f>O157*H157</f>
        <v>0</v>
      </c>
      <c r="Q157" s="201">
        <v>1.0165999999999999</v>
      </c>
      <c r="R157" s="201">
        <f>Q157*H157</f>
        <v>0.15248999999999999</v>
      </c>
      <c r="S157" s="201">
        <v>0</v>
      </c>
      <c r="T157" s="20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3" t="s">
        <v>134</v>
      </c>
      <c r="AT157" s="203" t="s">
        <v>130</v>
      </c>
      <c r="AU157" s="203" t="s">
        <v>135</v>
      </c>
      <c r="AY157" s="14" t="s">
        <v>128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4" t="s">
        <v>135</v>
      </c>
      <c r="BK157" s="205">
        <f>ROUND(I157*H157,3)</f>
        <v>0</v>
      </c>
      <c r="BL157" s="14" t="s">
        <v>134</v>
      </c>
      <c r="BM157" s="203" t="s">
        <v>207</v>
      </c>
    </row>
    <row r="158" spans="1:65" s="12" customFormat="1" ht="22.9" customHeight="1">
      <c r="B158" s="176"/>
      <c r="C158" s="177"/>
      <c r="D158" s="178" t="s">
        <v>74</v>
      </c>
      <c r="E158" s="190" t="s">
        <v>148</v>
      </c>
      <c r="F158" s="190" t="s">
        <v>208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SUM(P159:P162)</f>
        <v>0</v>
      </c>
      <c r="Q158" s="184"/>
      <c r="R158" s="185">
        <f>SUM(R159:R162)</f>
        <v>9.6022500000000015</v>
      </c>
      <c r="S158" s="184"/>
      <c r="T158" s="186">
        <f>SUM(T159:T162)</f>
        <v>0</v>
      </c>
      <c r="AR158" s="187" t="s">
        <v>83</v>
      </c>
      <c r="AT158" s="188" t="s">
        <v>74</v>
      </c>
      <c r="AU158" s="188" t="s">
        <v>83</v>
      </c>
      <c r="AY158" s="187" t="s">
        <v>128</v>
      </c>
      <c r="BK158" s="189">
        <f>SUM(BK159:BK162)</f>
        <v>0</v>
      </c>
    </row>
    <row r="159" spans="1:65" s="2" customFormat="1" ht="24.2" customHeight="1">
      <c r="A159" s="31"/>
      <c r="B159" s="32"/>
      <c r="C159" s="192" t="s">
        <v>209</v>
      </c>
      <c r="D159" s="192" t="s">
        <v>130</v>
      </c>
      <c r="E159" s="193" t="s">
        <v>210</v>
      </c>
      <c r="F159" s="194" t="s">
        <v>211</v>
      </c>
      <c r="G159" s="195" t="s">
        <v>133</v>
      </c>
      <c r="H159" s="196">
        <v>15</v>
      </c>
      <c r="I159" s="197"/>
      <c r="J159" s="196">
        <f>ROUND(I159*H159,3)</f>
        <v>0</v>
      </c>
      <c r="K159" s="198"/>
      <c r="L159" s="36"/>
      <c r="M159" s="199" t="s">
        <v>1</v>
      </c>
      <c r="N159" s="200" t="s">
        <v>41</v>
      </c>
      <c r="O159" s="72"/>
      <c r="P159" s="201">
        <f>O159*H159</f>
        <v>0</v>
      </c>
      <c r="Q159" s="201">
        <v>8.0030000000000004E-2</v>
      </c>
      <c r="R159" s="201">
        <f>Q159*H159</f>
        <v>1.20045</v>
      </c>
      <c r="S159" s="201">
        <v>0</v>
      </c>
      <c r="T159" s="202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3" t="s">
        <v>134</v>
      </c>
      <c r="AT159" s="203" t="s">
        <v>130</v>
      </c>
      <c r="AU159" s="203" t="s">
        <v>135</v>
      </c>
      <c r="AY159" s="14" t="s">
        <v>128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4" t="s">
        <v>135</v>
      </c>
      <c r="BK159" s="205">
        <f>ROUND(I159*H159,3)</f>
        <v>0</v>
      </c>
      <c r="BL159" s="14" t="s">
        <v>134</v>
      </c>
      <c r="BM159" s="203" t="s">
        <v>212</v>
      </c>
    </row>
    <row r="160" spans="1:65" s="2" customFormat="1" ht="24.2" customHeight="1">
      <c r="A160" s="31"/>
      <c r="B160" s="32"/>
      <c r="C160" s="192" t="s">
        <v>7</v>
      </c>
      <c r="D160" s="192" t="s">
        <v>130</v>
      </c>
      <c r="E160" s="193" t="s">
        <v>213</v>
      </c>
      <c r="F160" s="194" t="s">
        <v>214</v>
      </c>
      <c r="G160" s="195" t="s">
        <v>133</v>
      </c>
      <c r="H160" s="196">
        <v>15</v>
      </c>
      <c r="I160" s="197"/>
      <c r="J160" s="196">
        <f>ROUND(I160*H160,3)</f>
        <v>0</v>
      </c>
      <c r="K160" s="198"/>
      <c r="L160" s="36"/>
      <c r="M160" s="199" t="s">
        <v>1</v>
      </c>
      <c r="N160" s="200" t="s">
        <v>41</v>
      </c>
      <c r="O160" s="72"/>
      <c r="P160" s="201">
        <f>O160*H160</f>
        <v>0</v>
      </c>
      <c r="Q160" s="201">
        <v>0.27994000000000002</v>
      </c>
      <c r="R160" s="201">
        <f>Q160*H160</f>
        <v>4.1991000000000005</v>
      </c>
      <c r="S160" s="201">
        <v>0</v>
      </c>
      <c r="T160" s="20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3" t="s">
        <v>134</v>
      </c>
      <c r="AT160" s="203" t="s">
        <v>130</v>
      </c>
      <c r="AU160" s="203" t="s">
        <v>135</v>
      </c>
      <c r="AY160" s="14" t="s">
        <v>128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4" t="s">
        <v>135</v>
      </c>
      <c r="BK160" s="205">
        <f>ROUND(I160*H160,3)</f>
        <v>0</v>
      </c>
      <c r="BL160" s="14" t="s">
        <v>134</v>
      </c>
      <c r="BM160" s="203" t="s">
        <v>215</v>
      </c>
    </row>
    <row r="161" spans="1:65" s="2" customFormat="1" ht="37.9" customHeight="1">
      <c r="A161" s="31"/>
      <c r="B161" s="32"/>
      <c r="C161" s="192" t="s">
        <v>216</v>
      </c>
      <c r="D161" s="192" t="s">
        <v>130</v>
      </c>
      <c r="E161" s="193" t="s">
        <v>217</v>
      </c>
      <c r="F161" s="194" t="s">
        <v>218</v>
      </c>
      <c r="G161" s="195" t="s">
        <v>133</v>
      </c>
      <c r="H161" s="196">
        <v>15</v>
      </c>
      <c r="I161" s="197"/>
      <c r="J161" s="196">
        <f>ROUND(I161*H161,3)</f>
        <v>0</v>
      </c>
      <c r="K161" s="198"/>
      <c r="L161" s="36"/>
      <c r="M161" s="199" t="s">
        <v>1</v>
      </c>
      <c r="N161" s="200" t="s">
        <v>41</v>
      </c>
      <c r="O161" s="72"/>
      <c r="P161" s="201">
        <f>O161*H161</f>
        <v>0</v>
      </c>
      <c r="Q161" s="201">
        <v>9.2499999999999999E-2</v>
      </c>
      <c r="R161" s="201">
        <f>Q161*H161</f>
        <v>1.3875</v>
      </c>
      <c r="S161" s="201">
        <v>0</v>
      </c>
      <c r="T161" s="20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3" t="s">
        <v>134</v>
      </c>
      <c r="AT161" s="203" t="s">
        <v>130</v>
      </c>
      <c r="AU161" s="203" t="s">
        <v>135</v>
      </c>
      <c r="AY161" s="14" t="s">
        <v>128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4" t="s">
        <v>135</v>
      </c>
      <c r="BK161" s="205">
        <f>ROUND(I161*H161,3)</f>
        <v>0</v>
      </c>
      <c r="BL161" s="14" t="s">
        <v>134</v>
      </c>
      <c r="BM161" s="203" t="s">
        <v>219</v>
      </c>
    </row>
    <row r="162" spans="1:65" s="2" customFormat="1" ht="24.2" customHeight="1">
      <c r="A162" s="31"/>
      <c r="B162" s="32"/>
      <c r="C162" s="206" t="s">
        <v>220</v>
      </c>
      <c r="D162" s="206" t="s">
        <v>221</v>
      </c>
      <c r="E162" s="207" t="s">
        <v>222</v>
      </c>
      <c r="F162" s="208" t="s">
        <v>223</v>
      </c>
      <c r="G162" s="209" t="s">
        <v>133</v>
      </c>
      <c r="H162" s="210">
        <v>15.3</v>
      </c>
      <c r="I162" s="211"/>
      <c r="J162" s="210">
        <f>ROUND(I162*H162,3)</f>
        <v>0</v>
      </c>
      <c r="K162" s="212"/>
      <c r="L162" s="213"/>
      <c r="M162" s="214" t="s">
        <v>1</v>
      </c>
      <c r="N162" s="215" t="s">
        <v>41</v>
      </c>
      <c r="O162" s="72"/>
      <c r="P162" s="201">
        <f>O162*H162</f>
        <v>0</v>
      </c>
      <c r="Q162" s="201">
        <v>0.184</v>
      </c>
      <c r="R162" s="201">
        <f>Q162*H162</f>
        <v>2.8151999999999999</v>
      </c>
      <c r="S162" s="201">
        <v>0</v>
      </c>
      <c r="T162" s="20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3" t="s">
        <v>161</v>
      </c>
      <c r="AT162" s="203" t="s">
        <v>221</v>
      </c>
      <c r="AU162" s="203" t="s">
        <v>135</v>
      </c>
      <c r="AY162" s="14" t="s">
        <v>128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4" t="s">
        <v>135</v>
      </c>
      <c r="BK162" s="205">
        <f>ROUND(I162*H162,3)</f>
        <v>0</v>
      </c>
      <c r="BL162" s="14" t="s">
        <v>134</v>
      </c>
      <c r="BM162" s="203" t="s">
        <v>224</v>
      </c>
    </row>
    <row r="163" spans="1:65" s="12" customFormat="1" ht="22.9" customHeight="1">
      <c r="B163" s="176"/>
      <c r="C163" s="177"/>
      <c r="D163" s="178" t="s">
        <v>74</v>
      </c>
      <c r="E163" s="190" t="s">
        <v>152</v>
      </c>
      <c r="F163" s="190" t="s">
        <v>225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SUM(P164:P167)</f>
        <v>0</v>
      </c>
      <c r="Q163" s="184"/>
      <c r="R163" s="185">
        <f>SUM(R164:R167)</f>
        <v>0.56396277246936966</v>
      </c>
      <c r="S163" s="184"/>
      <c r="T163" s="186">
        <f>SUM(T164:T167)</f>
        <v>0</v>
      </c>
      <c r="AR163" s="187" t="s">
        <v>83</v>
      </c>
      <c r="AT163" s="188" t="s">
        <v>74</v>
      </c>
      <c r="AU163" s="188" t="s">
        <v>83</v>
      </c>
      <c r="AY163" s="187" t="s">
        <v>128</v>
      </c>
      <c r="BK163" s="189">
        <f>SUM(BK164:BK167)</f>
        <v>0</v>
      </c>
    </row>
    <row r="164" spans="1:65" s="2" customFormat="1" ht="24.2" customHeight="1">
      <c r="A164" s="31"/>
      <c r="B164" s="32"/>
      <c r="C164" s="192" t="s">
        <v>226</v>
      </c>
      <c r="D164" s="192" t="s">
        <v>130</v>
      </c>
      <c r="E164" s="193" t="s">
        <v>227</v>
      </c>
      <c r="F164" s="194" t="s">
        <v>228</v>
      </c>
      <c r="G164" s="195" t="s">
        <v>133</v>
      </c>
      <c r="H164" s="196">
        <v>37.125</v>
      </c>
      <c r="I164" s="197"/>
      <c r="J164" s="196">
        <f>ROUND(I164*H164,3)</f>
        <v>0</v>
      </c>
      <c r="K164" s="198"/>
      <c r="L164" s="36"/>
      <c r="M164" s="199" t="s">
        <v>1</v>
      </c>
      <c r="N164" s="200" t="s">
        <v>41</v>
      </c>
      <c r="O164" s="72"/>
      <c r="P164" s="201">
        <f>O164*H164</f>
        <v>0</v>
      </c>
      <c r="Q164" s="201">
        <v>4.15E-3</v>
      </c>
      <c r="R164" s="201">
        <f>Q164*H164</f>
        <v>0.15406875</v>
      </c>
      <c r="S164" s="201">
        <v>0</v>
      </c>
      <c r="T164" s="20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3" t="s">
        <v>134</v>
      </c>
      <c r="AT164" s="203" t="s">
        <v>130</v>
      </c>
      <c r="AU164" s="203" t="s">
        <v>135</v>
      </c>
      <c r="AY164" s="14" t="s">
        <v>128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4" t="s">
        <v>135</v>
      </c>
      <c r="BK164" s="205">
        <f>ROUND(I164*H164,3)</f>
        <v>0</v>
      </c>
      <c r="BL164" s="14" t="s">
        <v>134</v>
      </c>
      <c r="BM164" s="203" t="s">
        <v>229</v>
      </c>
    </row>
    <row r="165" spans="1:65" s="2" customFormat="1" ht="24.2" customHeight="1">
      <c r="A165" s="31"/>
      <c r="B165" s="32"/>
      <c r="C165" s="192" t="s">
        <v>230</v>
      </c>
      <c r="D165" s="192" t="s">
        <v>130</v>
      </c>
      <c r="E165" s="193" t="s">
        <v>231</v>
      </c>
      <c r="F165" s="194" t="s">
        <v>232</v>
      </c>
      <c r="G165" s="195" t="s">
        <v>133</v>
      </c>
      <c r="H165" s="196">
        <v>53.715000000000003</v>
      </c>
      <c r="I165" s="197"/>
      <c r="J165" s="196">
        <f>ROUND(I165*H165,3)</f>
        <v>0</v>
      </c>
      <c r="K165" s="198"/>
      <c r="L165" s="36"/>
      <c r="M165" s="199" t="s">
        <v>1</v>
      </c>
      <c r="N165" s="200" t="s">
        <v>41</v>
      </c>
      <c r="O165" s="72"/>
      <c r="P165" s="201">
        <f>O165*H165</f>
        <v>0</v>
      </c>
      <c r="Q165" s="201">
        <v>4.0000983127081498E-4</v>
      </c>
      <c r="R165" s="201">
        <f>Q165*H165</f>
        <v>2.148652808671183E-2</v>
      </c>
      <c r="S165" s="201">
        <v>0</v>
      </c>
      <c r="T165" s="20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3" t="s">
        <v>134</v>
      </c>
      <c r="AT165" s="203" t="s">
        <v>130</v>
      </c>
      <c r="AU165" s="203" t="s">
        <v>135</v>
      </c>
      <c r="AY165" s="14" t="s">
        <v>128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4" t="s">
        <v>135</v>
      </c>
      <c r="BK165" s="205">
        <f>ROUND(I165*H165,3)</f>
        <v>0</v>
      </c>
      <c r="BL165" s="14" t="s">
        <v>134</v>
      </c>
      <c r="BM165" s="203" t="s">
        <v>233</v>
      </c>
    </row>
    <row r="166" spans="1:65" s="2" customFormat="1" ht="21.75" customHeight="1">
      <c r="A166" s="31"/>
      <c r="B166" s="32"/>
      <c r="C166" s="192" t="s">
        <v>234</v>
      </c>
      <c r="D166" s="192" t="s">
        <v>130</v>
      </c>
      <c r="E166" s="193" t="s">
        <v>235</v>
      </c>
      <c r="F166" s="194" t="s">
        <v>236</v>
      </c>
      <c r="G166" s="195" t="s">
        <v>133</v>
      </c>
      <c r="H166" s="196">
        <v>53.715000000000003</v>
      </c>
      <c r="I166" s="197"/>
      <c r="J166" s="196">
        <f>ROUND(I166*H166,3)</f>
        <v>0</v>
      </c>
      <c r="K166" s="198"/>
      <c r="L166" s="36"/>
      <c r="M166" s="199" t="s">
        <v>1</v>
      </c>
      <c r="N166" s="200" t="s">
        <v>41</v>
      </c>
      <c r="O166" s="72"/>
      <c r="P166" s="201">
        <f>O166*H166</f>
        <v>0</v>
      </c>
      <c r="Q166" s="201">
        <v>3.9199980337458404E-3</v>
      </c>
      <c r="R166" s="201">
        <f>Q166*H166</f>
        <v>0.21056269438265782</v>
      </c>
      <c r="S166" s="201">
        <v>0</v>
      </c>
      <c r="T166" s="20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3" t="s">
        <v>134</v>
      </c>
      <c r="AT166" s="203" t="s">
        <v>130</v>
      </c>
      <c r="AU166" s="203" t="s">
        <v>135</v>
      </c>
      <c r="AY166" s="14" t="s">
        <v>128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4" t="s">
        <v>135</v>
      </c>
      <c r="BK166" s="205">
        <f>ROUND(I166*H166,3)</f>
        <v>0</v>
      </c>
      <c r="BL166" s="14" t="s">
        <v>134</v>
      </c>
      <c r="BM166" s="203" t="s">
        <v>237</v>
      </c>
    </row>
    <row r="167" spans="1:65" s="2" customFormat="1" ht="33" customHeight="1">
      <c r="A167" s="31"/>
      <c r="B167" s="32"/>
      <c r="C167" s="192" t="s">
        <v>238</v>
      </c>
      <c r="D167" s="192" t="s">
        <v>130</v>
      </c>
      <c r="E167" s="193" t="s">
        <v>239</v>
      </c>
      <c r="F167" s="194" t="s">
        <v>240</v>
      </c>
      <c r="G167" s="195" t="s">
        <v>133</v>
      </c>
      <c r="H167" s="196">
        <v>16.59</v>
      </c>
      <c r="I167" s="197"/>
      <c r="J167" s="196">
        <f>ROUND(I167*H167,3)</f>
        <v>0</v>
      </c>
      <c r="K167" s="198"/>
      <c r="L167" s="36"/>
      <c r="M167" s="199" t="s">
        <v>1</v>
      </c>
      <c r="N167" s="200" t="s">
        <v>41</v>
      </c>
      <c r="O167" s="72"/>
      <c r="P167" s="201">
        <f>O167*H167</f>
        <v>0</v>
      </c>
      <c r="Q167" s="201">
        <v>1.072E-2</v>
      </c>
      <c r="R167" s="201">
        <f>Q167*H167</f>
        <v>0.1778448</v>
      </c>
      <c r="S167" s="201">
        <v>0</v>
      </c>
      <c r="T167" s="20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3" t="s">
        <v>134</v>
      </c>
      <c r="AT167" s="203" t="s">
        <v>130</v>
      </c>
      <c r="AU167" s="203" t="s">
        <v>135</v>
      </c>
      <c r="AY167" s="14" t="s">
        <v>128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4" t="s">
        <v>135</v>
      </c>
      <c r="BK167" s="205">
        <f>ROUND(I167*H167,3)</f>
        <v>0</v>
      </c>
      <c r="BL167" s="14" t="s">
        <v>134</v>
      </c>
      <c r="BM167" s="203" t="s">
        <v>241</v>
      </c>
    </row>
    <row r="168" spans="1:65" s="12" customFormat="1" ht="22.9" customHeight="1">
      <c r="B168" s="176"/>
      <c r="C168" s="177"/>
      <c r="D168" s="178" t="s">
        <v>74</v>
      </c>
      <c r="E168" s="190" t="s">
        <v>165</v>
      </c>
      <c r="F168" s="190" t="s">
        <v>242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SUM(P169:P171)</f>
        <v>0</v>
      </c>
      <c r="Q168" s="184"/>
      <c r="R168" s="185">
        <f>SUM(R169:R171)</f>
        <v>2.8935</v>
      </c>
      <c r="S168" s="184"/>
      <c r="T168" s="186">
        <f>SUM(T169:T171)</f>
        <v>0</v>
      </c>
      <c r="AR168" s="187" t="s">
        <v>83</v>
      </c>
      <c r="AT168" s="188" t="s">
        <v>74</v>
      </c>
      <c r="AU168" s="188" t="s">
        <v>83</v>
      </c>
      <c r="AY168" s="187" t="s">
        <v>128</v>
      </c>
      <c r="BK168" s="189">
        <f>SUM(BK169:BK171)</f>
        <v>0</v>
      </c>
    </row>
    <row r="169" spans="1:65" s="2" customFormat="1" ht="33" customHeight="1">
      <c r="A169" s="31"/>
      <c r="B169" s="32"/>
      <c r="C169" s="192" t="s">
        <v>243</v>
      </c>
      <c r="D169" s="192" t="s">
        <v>130</v>
      </c>
      <c r="E169" s="193" t="s">
        <v>244</v>
      </c>
      <c r="F169" s="194" t="s">
        <v>245</v>
      </c>
      <c r="G169" s="195" t="s">
        <v>133</v>
      </c>
      <c r="H169" s="196">
        <v>56.25</v>
      </c>
      <c r="I169" s="197"/>
      <c r="J169" s="196">
        <f>ROUND(I169*H169,3)</f>
        <v>0</v>
      </c>
      <c r="K169" s="198"/>
      <c r="L169" s="36"/>
      <c r="M169" s="199" t="s">
        <v>1</v>
      </c>
      <c r="N169" s="200" t="s">
        <v>41</v>
      </c>
      <c r="O169" s="72"/>
      <c r="P169" s="201">
        <f>O169*H169</f>
        <v>0</v>
      </c>
      <c r="Q169" s="201">
        <v>2.572E-2</v>
      </c>
      <c r="R169" s="201">
        <f>Q169*H169</f>
        <v>1.44675</v>
      </c>
      <c r="S169" s="201">
        <v>0</v>
      </c>
      <c r="T169" s="20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3" t="s">
        <v>134</v>
      </c>
      <c r="AT169" s="203" t="s">
        <v>130</v>
      </c>
      <c r="AU169" s="203" t="s">
        <v>135</v>
      </c>
      <c r="AY169" s="14" t="s">
        <v>128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4" t="s">
        <v>135</v>
      </c>
      <c r="BK169" s="205">
        <f>ROUND(I169*H169,3)</f>
        <v>0</v>
      </c>
      <c r="BL169" s="14" t="s">
        <v>134</v>
      </c>
      <c r="BM169" s="203" t="s">
        <v>246</v>
      </c>
    </row>
    <row r="170" spans="1:65" s="2" customFormat="1" ht="44.25" customHeight="1">
      <c r="A170" s="31"/>
      <c r="B170" s="32"/>
      <c r="C170" s="192" t="s">
        <v>247</v>
      </c>
      <c r="D170" s="192" t="s">
        <v>130</v>
      </c>
      <c r="E170" s="193" t="s">
        <v>248</v>
      </c>
      <c r="F170" s="194" t="s">
        <v>249</v>
      </c>
      <c r="G170" s="195" t="s">
        <v>133</v>
      </c>
      <c r="H170" s="196">
        <v>56.25</v>
      </c>
      <c r="I170" s="197"/>
      <c r="J170" s="196">
        <f>ROUND(I170*H170,3)</f>
        <v>0</v>
      </c>
      <c r="K170" s="198"/>
      <c r="L170" s="36"/>
      <c r="M170" s="199" t="s">
        <v>1</v>
      </c>
      <c r="N170" s="200" t="s">
        <v>41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3" t="s">
        <v>134</v>
      </c>
      <c r="AT170" s="203" t="s">
        <v>130</v>
      </c>
      <c r="AU170" s="203" t="s">
        <v>135</v>
      </c>
      <c r="AY170" s="14" t="s">
        <v>128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4" t="s">
        <v>135</v>
      </c>
      <c r="BK170" s="205">
        <f>ROUND(I170*H170,3)</f>
        <v>0</v>
      </c>
      <c r="BL170" s="14" t="s">
        <v>134</v>
      </c>
      <c r="BM170" s="203" t="s">
        <v>250</v>
      </c>
    </row>
    <row r="171" spans="1:65" s="2" customFormat="1" ht="33" customHeight="1">
      <c r="A171" s="31"/>
      <c r="B171" s="32"/>
      <c r="C171" s="192" t="s">
        <v>251</v>
      </c>
      <c r="D171" s="192" t="s">
        <v>130</v>
      </c>
      <c r="E171" s="193" t="s">
        <v>252</v>
      </c>
      <c r="F171" s="194" t="s">
        <v>253</v>
      </c>
      <c r="G171" s="195" t="s">
        <v>133</v>
      </c>
      <c r="H171" s="196">
        <v>56.25</v>
      </c>
      <c r="I171" s="197"/>
      <c r="J171" s="196">
        <f>ROUND(I171*H171,3)</f>
        <v>0</v>
      </c>
      <c r="K171" s="198"/>
      <c r="L171" s="36"/>
      <c r="M171" s="199" t="s">
        <v>1</v>
      </c>
      <c r="N171" s="200" t="s">
        <v>41</v>
      </c>
      <c r="O171" s="72"/>
      <c r="P171" s="201">
        <f>O171*H171</f>
        <v>0</v>
      </c>
      <c r="Q171" s="201">
        <v>2.572E-2</v>
      </c>
      <c r="R171" s="201">
        <f>Q171*H171</f>
        <v>1.44675</v>
      </c>
      <c r="S171" s="201">
        <v>0</v>
      </c>
      <c r="T171" s="20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3" t="s">
        <v>134</v>
      </c>
      <c r="AT171" s="203" t="s">
        <v>130</v>
      </c>
      <c r="AU171" s="203" t="s">
        <v>135</v>
      </c>
      <c r="AY171" s="14" t="s">
        <v>128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4" t="s">
        <v>135</v>
      </c>
      <c r="BK171" s="205">
        <f>ROUND(I171*H171,3)</f>
        <v>0</v>
      </c>
      <c r="BL171" s="14" t="s">
        <v>134</v>
      </c>
      <c r="BM171" s="203" t="s">
        <v>254</v>
      </c>
    </row>
    <row r="172" spans="1:65" s="12" customFormat="1" ht="22.9" customHeight="1">
      <c r="B172" s="176"/>
      <c r="C172" s="177"/>
      <c r="D172" s="178" t="s">
        <v>74</v>
      </c>
      <c r="E172" s="190" t="s">
        <v>255</v>
      </c>
      <c r="F172" s="190" t="s">
        <v>256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P173</f>
        <v>0</v>
      </c>
      <c r="Q172" s="184"/>
      <c r="R172" s="185">
        <f>R173</f>
        <v>0</v>
      </c>
      <c r="S172" s="184"/>
      <c r="T172" s="186">
        <f>T173</f>
        <v>0</v>
      </c>
      <c r="AR172" s="187" t="s">
        <v>83</v>
      </c>
      <c r="AT172" s="188" t="s">
        <v>74</v>
      </c>
      <c r="AU172" s="188" t="s">
        <v>83</v>
      </c>
      <c r="AY172" s="187" t="s">
        <v>128</v>
      </c>
      <c r="BK172" s="189">
        <f>BK173</f>
        <v>0</v>
      </c>
    </row>
    <row r="173" spans="1:65" s="2" customFormat="1" ht="24.2" customHeight="1">
      <c r="A173" s="31"/>
      <c r="B173" s="32"/>
      <c r="C173" s="192" t="s">
        <v>257</v>
      </c>
      <c r="D173" s="192" t="s">
        <v>130</v>
      </c>
      <c r="E173" s="193" t="s">
        <v>258</v>
      </c>
      <c r="F173" s="194" t="s">
        <v>259</v>
      </c>
      <c r="G173" s="195" t="s">
        <v>176</v>
      </c>
      <c r="H173" s="196">
        <v>30.715</v>
      </c>
      <c r="I173" s="197"/>
      <c r="J173" s="196">
        <f>ROUND(I173*H173,3)</f>
        <v>0</v>
      </c>
      <c r="K173" s="198"/>
      <c r="L173" s="36"/>
      <c r="M173" s="199" t="s">
        <v>1</v>
      </c>
      <c r="N173" s="200" t="s">
        <v>41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3" t="s">
        <v>134</v>
      </c>
      <c r="AT173" s="203" t="s">
        <v>130</v>
      </c>
      <c r="AU173" s="203" t="s">
        <v>135</v>
      </c>
      <c r="AY173" s="14" t="s">
        <v>128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4" t="s">
        <v>135</v>
      </c>
      <c r="BK173" s="205">
        <f>ROUND(I173*H173,3)</f>
        <v>0</v>
      </c>
      <c r="BL173" s="14" t="s">
        <v>134</v>
      </c>
      <c r="BM173" s="203" t="s">
        <v>260</v>
      </c>
    </row>
    <row r="174" spans="1:65" s="12" customFormat="1" ht="25.9" customHeight="1">
      <c r="B174" s="176"/>
      <c r="C174" s="177"/>
      <c r="D174" s="178" t="s">
        <v>74</v>
      </c>
      <c r="E174" s="179" t="s">
        <v>261</v>
      </c>
      <c r="F174" s="179" t="s">
        <v>262</v>
      </c>
      <c r="G174" s="177"/>
      <c r="H174" s="177"/>
      <c r="I174" s="180"/>
      <c r="J174" s="181">
        <f>BK174</f>
        <v>0</v>
      </c>
      <c r="K174" s="177"/>
      <c r="L174" s="182"/>
      <c r="M174" s="183"/>
      <c r="N174" s="184"/>
      <c r="O174" s="184"/>
      <c r="P174" s="185">
        <f>P175+P182+P188+P191+P197+P199</f>
        <v>0</v>
      </c>
      <c r="Q174" s="184"/>
      <c r="R174" s="185">
        <f>R175+R182+R188+R191+R197+R199</f>
        <v>1.4621440131198029</v>
      </c>
      <c r="S174" s="184"/>
      <c r="T174" s="186">
        <f>T175+T182+T188+T191+T197+T199</f>
        <v>1E-3</v>
      </c>
      <c r="AR174" s="187" t="s">
        <v>135</v>
      </c>
      <c r="AT174" s="188" t="s">
        <v>74</v>
      </c>
      <c r="AU174" s="188" t="s">
        <v>75</v>
      </c>
      <c r="AY174" s="187" t="s">
        <v>128</v>
      </c>
      <c r="BK174" s="189">
        <f>BK175+BK182+BK188+BK191+BK197+BK199</f>
        <v>0</v>
      </c>
    </row>
    <row r="175" spans="1:65" s="12" customFormat="1" ht="22.9" customHeight="1">
      <c r="B175" s="176"/>
      <c r="C175" s="177"/>
      <c r="D175" s="178" t="s">
        <v>74</v>
      </c>
      <c r="E175" s="190" t="s">
        <v>263</v>
      </c>
      <c r="F175" s="190" t="s">
        <v>264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SUM(P176:P181)</f>
        <v>0</v>
      </c>
      <c r="Q175" s="184"/>
      <c r="R175" s="185">
        <f>SUM(R176:R181)</f>
        <v>1.1236792131198028</v>
      </c>
      <c r="S175" s="184"/>
      <c r="T175" s="186">
        <f>SUM(T176:T181)</f>
        <v>0</v>
      </c>
      <c r="AR175" s="187" t="s">
        <v>135</v>
      </c>
      <c r="AT175" s="188" t="s">
        <v>74</v>
      </c>
      <c r="AU175" s="188" t="s">
        <v>83</v>
      </c>
      <c r="AY175" s="187" t="s">
        <v>128</v>
      </c>
      <c r="BK175" s="189">
        <f>SUM(BK176:BK181)</f>
        <v>0</v>
      </c>
    </row>
    <row r="176" spans="1:65" s="2" customFormat="1" ht="37.9" customHeight="1">
      <c r="A176" s="31"/>
      <c r="B176" s="32"/>
      <c r="C176" s="192" t="s">
        <v>265</v>
      </c>
      <c r="D176" s="192" t="s">
        <v>130</v>
      </c>
      <c r="E176" s="193" t="s">
        <v>266</v>
      </c>
      <c r="F176" s="194" t="s">
        <v>267</v>
      </c>
      <c r="G176" s="195" t="s">
        <v>268</v>
      </c>
      <c r="H176" s="196">
        <v>75</v>
      </c>
      <c r="I176" s="197"/>
      <c r="J176" s="196">
        <f t="shared" ref="J176:J181" si="20">ROUND(I176*H176,3)</f>
        <v>0</v>
      </c>
      <c r="K176" s="198"/>
      <c r="L176" s="36"/>
      <c r="M176" s="199" t="s">
        <v>1</v>
      </c>
      <c r="N176" s="200" t="s">
        <v>41</v>
      </c>
      <c r="O176" s="72"/>
      <c r="P176" s="201">
        <f t="shared" ref="P176:P181" si="21">O176*H176</f>
        <v>0</v>
      </c>
      <c r="Q176" s="201">
        <v>2.5999999999999998E-4</v>
      </c>
      <c r="R176" s="201">
        <f t="shared" ref="R176:R181" si="22">Q176*H176</f>
        <v>1.95E-2</v>
      </c>
      <c r="S176" s="201">
        <v>0</v>
      </c>
      <c r="T176" s="202">
        <f t="shared" ref="T176:T181" si="23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3" t="s">
        <v>196</v>
      </c>
      <c r="AT176" s="203" t="s">
        <v>130</v>
      </c>
      <c r="AU176" s="203" t="s">
        <v>135</v>
      </c>
      <c r="AY176" s="14" t="s">
        <v>128</v>
      </c>
      <c r="BE176" s="204">
        <f t="shared" ref="BE176:BE181" si="24">IF(N176="základná",J176,0)</f>
        <v>0</v>
      </c>
      <c r="BF176" s="204">
        <f t="shared" ref="BF176:BF181" si="25">IF(N176="znížená",J176,0)</f>
        <v>0</v>
      </c>
      <c r="BG176" s="204">
        <f t="shared" ref="BG176:BG181" si="26">IF(N176="zákl. prenesená",J176,0)</f>
        <v>0</v>
      </c>
      <c r="BH176" s="204">
        <f t="shared" ref="BH176:BH181" si="27">IF(N176="zníž. prenesená",J176,0)</f>
        <v>0</v>
      </c>
      <c r="BI176" s="204">
        <f t="shared" ref="BI176:BI181" si="28">IF(N176="nulová",J176,0)</f>
        <v>0</v>
      </c>
      <c r="BJ176" s="14" t="s">
        <v>135</v>
      </c>
      <c r="BK176" s="205">
        <f t="shared" ref="BK176:BK181" si="29">ROUND(I176*H176,3)</f>
        <v>0</v>
      </c>
      <c r="BL176" s="14" t="s">
        <v>196</v>
      </c>
      <c r="BM176" s="203" t="s">
        <v>269</v>
      </c>
    </row>
    <row r="177" spans="1:65" s="2" customFormat="1" ht="33" customHeight="1">
      <c r="A177" s="31"/>
      <c r="B177" s="32"/>
      <c r="C177" s="206" t="s">
        <v>270</v>
      </c>
      <c r="D177" s="206" t="s">
        <v>221</v>
      </c>
      <c r="E177" s="207" t="s">
        <v>271</v>
      </c>
      <c r="F177" s="208" t="s">
        <v>272</v>
      </c>
      <c r="G177" s="209" t="s">
        <v>146</v>
      </c>
      <c r="H177" s="210">
        <v>1.21</v>
      </c>
      <c r="I177" s="211"/>
      <c r="J177" s="210">
        <f t="shared" si="20"/>
        <v>0</v>
      </c>
      <c r="K177" s="212"/>
      <c r="L177" s="213"/>
      <c r="M177" s="214" t="s">
        <v>1</v>
      </c>
      <c r="N177" s="215" t="s">
        <v>41</v>
      </c>
      <c r="O177" s="72"/>
      <c r="P177" s="201">
        <f t="shared" si="21"/>
        <v>0</v>
      </c>
      <c r="Q177" s="201">
        <v>0.55000000000000004</v>
      </c>
      <c r="R177" s="201">
        <f t="shared" si="22"/>
        <v>0.66549999999999998</v>
      </c>
      <c r="S177" s="201">
        <v>0</v>
      </c>
      <c r="T177" s="202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3" t="s">
        <v>270</v>
      </c>
      <c r="AT177" s="203" t="s">
        <v>221</v>
      </c>
      <c r="AU177" s="203" t="s">
        <v>135</v>
      </c>
      <c r="AY177" s="14" t="s">
        <v>128</v>
      </c>
      <c r="BE177" s="204">
        <f t="shared" si="24"/>
        <v>0</v>
      </c>
      <c r="BF177" s="204">
        <f t="shared" si="25"/>
        <v>0</v>
      </c>
      <c r="BG177" s="204">
        <f t="shared" si="26"/>
        <v>0</v>
      </c>
      <c r="BH177" s="204">
        <f t="shared" si="27"/>
        <v>0</v>
      </c>
      <c r="BI177" s="204">
        <f t="shared" si="28"/>
        <v>0</v>
      </c>
      <c r="BJ177" s="14" t="s">
        <v>135</v>
      </c>
      <c r="BK177" s="205">
        <f t="shared" si="29"/>
        <v>0</v>
      </c>
      <c r="BL177" s="14" t="s">
        <v>196</v>
      </c>
      <c r="BM177" s="203" t="s">
        <v>273</v>
      </c>
    </row>
    <row r="178" spans="1:65" s="2" customFormat="1" ht="33" customHeight="1">
      <c r="A178" s="31"/>
      <c r="B178" s="32"/>
      <c r="C178" s="192" t="s">
        <v>274</v>
      </c>
      <c r="D178" s="192" t="s">
        <v>130</v>
      </c>
      <c r="E178" s="193" t="s">
        <v>275</v>
      </c>
      <c r="F178" s="194" t="s">
        <v>276</v>
      </c>
      <c r="G178" s="195" t="s">
        <v>133</v>
      </c>
      <c r="H178" s="196">
        <v>16.59</v>
      </c>
      <c r="I178" s="197"/>
      <c r="J178" s="196">
        <f t="shared" si="20"/>
        <v>0</v>
      </c>
      <c r="K178" s="198"/>
      <c r="L178" s="36"/>
      <c r="M178" s="199" t="s">
        <v>1</v>
      </c>
      <c r="N178" s="200" t="s">
        <v>41</v>
      </c>
      <c r="O178" s="72"/>
      <c r="P178" s="201">
        <f t="shared" si="21"/>
        <v>0</v>
      </c>
      <c r="Q178" s="201">
        <v>8.5400369571912507E-3</v>
      </c>
      <c r="R178" s="201">
        <f t="shared" si="22"/>
        <v>0.14167921311980286</v>
      </c>
      <c r="S178" s="201">
        <v>0</v>
      </c>
      <c r="T178" s="202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3" t="s">
        <v>196</v>
      </c>
      <c r="AT178" s="203" t="s">
        <v>130</v>
      </c>
      <c r="AU178" s="203" t="s">
        <v>135</v>
      </c>
      <c r="AY178" s="14" t="s">
        <v>128</v>
      </c>
      <c r="BE178" s="204">
        <f t="shared" si="24"/>
        <v>0</v>
      </c>
      <c r="BF178" s="204">
        <f t="shared" si="25"/>
        <v>0</v>
      </c>
      <c r="BG178" s="204">
        <f t="shared" si="26"/>
        <v>0</v>
      </c>
      <c r="BH178" s="204">
        <f t="shared" si="27"/>
        <v>0</v>
      </c>
      <c r="BI178" s="204">
        <f t="shared" si="28"/>
        <v>0</v>
      </c>
      <c r="BJ178" s="14" t="s">
        <v>135</v>
      </c>
      <c r="BK178" s="205">
        <f t="shared" si="29"/>
        <v>0</v>
      </c>
      <c r="BL178" s="14" t="s">
        <v>196</v>
      </c>
      <c r="BM178" s="203" t="s">
        <v>277</v>
      </c>
    </row>
    <row r="179" spans="1:65" s="2" customFormat="1" ht="24.2" customHeight="1">
      <c r="A179" s="31"/>
      <c r="B179" s="32"/>
      <c r="C179" s="192" t="s">
        <v>278</v>
      </c>
      <c r="D179" s="192" t="s">
        <v>130</v>
      </c>
      <c r="E179" s="193" t="s">
        <v>279</v>
      </c>
      <c r="F179" s="194" t="s">
        <v>280</v>
      </c>
      <c r="G179" s="195" t="s">
        <v>133</v>
      </c>
      <c r="H179" s="196">
        <v>12.76</v>
      </c>
      <c r="I179" s="197"/>
      <c r="J179" s="196">
        <f t="shared" si="20"/>
        <v>0</v>
      </c>
      <c r="K179" s="198"/>
      <c r="L179" s="36"/>
      <c r="M179" s="199" t="s">
        <v>1</v>
      </c>
      <c r="N179" s="200" t="s">
        <v>41</v>
      </c>
      <c r="O179" s="72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3" t="s">
        <v>196</v>
      </c>
      <c r="AT179" s="203" t="s">
        <v>130</v>
      </c>
      <c r="AU179" s="203" t="s">
        <v>135</v>
      </c>
      <c r="AY179" s="14" t="s">
        <v>128</v>
      </c>
      <c r="BE179" s="204">
        <f t="shared" si="24"/>
        <v>0</v>
      </c>
      <c r="BF179" s="204">
        <f t="shared" si="25"/>
        <v>0</v>
      </c>
      <c r="BG179" s="204">
        <f t="shared" si="26"/>
        <v>0</v>
      </c>
      <c r="BH179" s="204">
        <f t="shared" si="27"/>
        <v>0</v>
      </c>
      <c r="BI179" s="204">
        <f t="shared" si="28"/>
        <v>0</v>
      </c>
      <c r="BJ179" s="14" t="s">
        <v>135</v>
      </c>
      <c r="BK179" s="205">
        <f t="shared" si="29"/>
        <v>0</v>
      </c>
      <c r="BL179" s="14" t="s">
        <v>196</v>
      </c>
      <c r="BM179" s="203" t="s">
        <v>281</v>
      </c>
    </row>
    <row r="180" spans="1:65" s="2" customFormat="1" ht="33" customHeight="1">
      <c r="A180" s="31"/>
      <c r="B180" s="32"/>
      <c r="C180" s="206" t="s">
        <v>282</v>
      </c>
      <c r="D180" s="206" t="s">
        <v>221</v>
      </c>
      <c r="E180" s="207" t="s">
        <v>283</v>
      </c>
      <c r="F180" s="208" t="s">
        <v>284</v>
      </c>
      <c r="G180" s="209" t="s">
        <v>146</v>
      </c>
      <c r="H180" s="210">
        <v>0.54</v>
      </c>
      <c r="I180" s="211"/>
      <c r="J180" s="210">
        <f t="shared" si="20"/>
        <v>0</v>
      </c>
      <c r="K180" s="212"/>
      <c r="L180" s="213"/>
      <c r="M180" s="214" t="s">
        <v>1</v>
      </c>
      <c r="N180" s="215" t="s">
        <v>41</v>
      </c>
      <c r="O180" s="72"/>
      <c r="P180" s="201">
        <f t="shared" si="21"/>
        <v>0</v>
      </c>
      <c r="Q180" s="201">
        <v>0.55000000000000004</v>
      </c>
      <c r="R180" s="201">
        <f t="shared" si="22"/>
        <v>0.29700000000000004</v>
      </c>
      <c r="S180" s="201">
        <v>0</v>
      </c>
      <c r="T180" s="202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3" t="s">
        <v>270</v>
      </c>
      <c r="AT180" s="203" t="s">
        <v>221</v>
      </c>
      <c r="AU180" s="203" t="s">
        <v>135</v>
      </c>
      <c r="AY180" s="14" t="s">
        <v>128</v>
      </c>
      <c r="BE180" s="204">
        <f t="shared" si="24"/>
        <v>0</v>
      </c>
      <c r="BF180" s="204">
        <f t="shared" si="25"/>
        <v>0</v>
      </c>
      <c r="BG180" s="204">
        <f t="shared" si="26"/>
        <v>0</v>
      </c>
      <c r="BH180" s="204">
        <f t="shared" si="27"/>
        <v>0</v>
      </c>
      <c r="BI180" s="204">
        <f t="shared" si="28"/>
        <v>0</v>
      </c>
      <c r="BJ180" s="14" t="s">
        <v>135</v>
      </c>
      <c r="BK180" s="205">
        <f t="shared" si="29"/>
        <v>0</v>
      </c>
      <c r="BL180" s="14" t="s">
        <v>196</v>
      </c>
      <c r="BM180" s="203" t="s">
        <v>285</v>
      </c>
    </row>
    <row r="181" spans="1:65" s="2" customFormat="1" ht="24.2" customHeight="1">
      <c r="A181" s="31"/>
      <c r="B181" s="32"/>
      <c r="C181" s="192" t="s">
        <v>286</v>
      </c>
      <c r="D181" s="192" t="s">
        <v>130</v>
      </c>
      <c r="E181" s="193" t="s">
        <v>287</v>
      </c>
      <c r="F181" s="194" t="s">
        <v>288</v>
      </c>
      <c r="G181" s="195" t="s">
        <v>176</v>
      </c>
      <c r="H181" s="196">
        <v>1.1240000000000001</v>
      </c>
      <c r="I181" s="197"/>
      <c r="J181" s="196">
        <f t="shared" si="20"/>
        <v>0</v>
      </c>
      <c r="K181" s="198"/>
      <c r="L181" s="36"/>
      <c r="M181" s="199" t="s">
        <v>1</v>
      </c>
      <c r="N181" s="200" t="s">
        <v>41</v>
      </c>
      <c r="O181" s="72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3" t="s">
        <v>196</v>
      </c>
      <c r="AT181" s="203" t="s">
        <v>130</v>
      </c>
      <c r="AU181" s="203" t="s">
        <v>135</v>
      </c>
      <c r="AY181" s="14" t="s">
        <v>128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4" t="s">
        <v>135</v>
      </c>
      <c r="BK181" s="205">
        <f t="shared" si="29"/>
        <v>0</v>
      </c>
      <c r="BL181" s="14" t="s">
        <v>196</v>
      </c>
      <c r="BM181" s="203" t="s">
        <v>289</v>
      </c>
    </row>
    <row r="182" spans="1:65" s="12" customFormat="1" ht="22.9" customHeight="1">
      <c r="B182" s="176"/>
      <c r="C182" s="177"/>
      <c r="D182" s="178" t="s">
        <v>74</v>
      </c>
      <c r="E182" s="190" t="s">
        <v>290</v>
      </c>
      <c r="F182" s="190" t="s">
        <v>291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SUM(P183:P187)</f>
        <v>0</v>
      </c>
      <c r="Q182" s="184"/>
      <c r="R182" s="185">
        <f>SUM(R183:R187)</f>
        <v>2.0152E-2</v>
      </c>
      <c r="S182" s="184"/>
      <c r="T182" s="186">
        <f>SUM(T183:T187)</f>
        <v>0</v>
      </c>
      <c r="AR182" s="187" t="s">
        <v>135</v>
      </c>
      <c r="AT182" s="188" t="s">
        <v>74</v>
      </c>
      <c r="AU182" s="188" t="s">
        <v>83</v>
      </c>
      <c r="AY182" s="187" t="s">
        <v>128</v>
      </c>
      <c r="BK182" s="189">
        <f>SUM(BK183:BK187)</f>
        <v>0</v>
      </c>
    </row>
    <row r="183" spans="1:65" s="2" customFormat="1" ht="21.75" customHeight="1">
      <c r="A183" s="31"/>
      <c r="B183" s="32"/>
      <c r="C183" s="192" t="s">
        <v>292</v>
      </c>
      <c r="D183" s="192" t="s">
        <v>130</v>
      </c>
      <c r="E183" s="193" t="s">
        <v>293</v>
      </c>
      <c r="F183" s="194" t="s">
        <v>294</v>
      </c>
      <c r="G183" s="195" t="s">
        <v>295</v>
      </c>
      <c r="H183" s="196">
        <v>2</v>
      </c>
      <c r="I183" s="197"/>
      <c r="J183" s="196">
        <f>ROUND(I183*H183,3)</f>
        <v>0</v>
      </c>
      <c r="K183" s="198"/>
      <c r="L183" s="36"/>
      <c r="M183" s="199" t="s">
        <v>1</v>
      </c>
      <c r="N183" s="200" t="s">
        <v>41</v>
      </c>
      <c r="O183" s="72"/>
      <c r="P183" s="201">
        <f>O183*H183</f>
        <v>0</v>
      </c>
      <c r="Q183" s="201">
        <v>4.8500000000000001E-3</v>
      </c>
      <c r="R183" s="201">
        <f>Q183*H183</f>
        <v>9.7000000000000003E-3</v>
      </c>
      <c r="S183" s="201">
        <v>0</v>
      </c>
      <c r="T183" s="20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3" t="s">
        <v>196</v>
      </c>
      <c r="AT183" s="203" t="s">
        <v>130</v>
      </c>
      <c r="AU183" s="203" t="s">
        <v>135</v>
      </c>
      <c r="AY183" s="14" t="s">
        <v>128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4" t="s">
        <v>135</v>
      </c>
      <c r="BK183" s="205">
        <f>ROUND(I183*H183,3)</f>
        <v>0</v>
      </c>
      <c r="BL183" s="14" t="s">
        <v>196</v>
      </c>
      <c r="BM183" s="203" t="s">
        <v>296</v>
      </c>
    </row>
    <row r="184" spans="1:65" s="2" customFormat="1" ht="33" customHeight="1">
      <c r="A184" s="31"/>
      <c r="B184" s="32"/>
      <c r="C184" s="192" t="s">
        <v>297</v>
      </c>
      <c r="D184" s="192" t="s">
        <v>130</v>
      </c>
      <c r="E184" s="193" t="s">
        <v>298</v>
      </c>
      <c r="F184" s="194" t="s">
        <v>299</v>
      </c>
      <c r="G184" s="195" t="s">
        <v>268</v>
      </c>
      <c r="H184" s="196">
        <v>3.6</v>
      </c>
      <c r="I184" s="197"/>
      <c r="J184" s="196">
        <f>ROUND(I184*H184,3)</f>
        <v>0</v>
      </c>
      <c r="K184" s="198"/>
      <c r="L184" s="36"/>
      <c r="M184" s="199" t="s">
        <v>1</v>
      </c>
      <c r="N184" s="200" t="s">
        <v>41</v>
      </c>
      <c r="O184" s="72"/>
      <c r="P184" s="201">
        <f>O184*H184</f>
        <v>0</v>
      </c>
      <c r="Q184" s="201">
        <v>5.0000000000000002E-5</v>
      </c>
      <c r="R184" s="201">
        <f>Q184*H184</f>
        <v>1.8000000000000001E-4</v>
      </c>
      <c r="S184" s="201">
        <v>0</v>
      </c>
      <c r="T184" s="20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3" t="s">
        <v>196</v>
      </c>
      <c r="AT184" s="203" t="s">
        <v>130</v>
      </c>
      <c r="AU184" s="203" t="s">
        <v>135</v>
      </c>
      <c r="AY184" s="14" t="s">
        <v>128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4" t="s">
        <v>135</v>
      </c>
      <c r="BK184" s="205">
        <f>ROUND(I184*H184,3)</f>
        <v>0</v>
      </c>
      <c r="BL184" s="14" t="s">
        <v>196</v>
      </c>
      <c r="BM184" s="203" t="s">
        <v>300</v>
      </c>
    </row>
    <row r="185" spans="1:65" s="2" customFormat="1" ht="33" customHeight="1">
      <c r="A185" s="31"/>
      <c r="B185" s="32"/>
      <c r="C185" s="192" t="s">
        <v>301</v>
      </c>
      <c r="D185" s="192" t="s">
        <v>130</v>
      </c>
      <c r="E185" s="193" t="s">
        <v>302</v>
      </c>
      <c r="F185" s="194" t="s">
        <v>303</v>
      </c>
      <c r="G185" s="195" t="s">
        <v>268</v>
      </c>
      <c r="H185" s="196">
        <v>3.6</v>
      </c>
      <c r="I185" s="197"/>
      <c r="J185" s="196">
        <f>ROUND(I185*H185,3)</f>
        <v>0</v>
      </c>
      <c r="K185" s="198"/>
      <c r="L185" s="36"/>
      <c r="M185" s="199" t="s">
        <v>1</v>
      </c>
      <c r="N185" s="200" t="s">
        <v>41</v>
      </c>
      <c r="O185" s="72"/>
      <c r="P185" s="201">
        <f>O185*H185</f>
        <v>0</v>
      </c>
      <c r="Q185" s="201">
        <v>2.1700000000000001E-3</v>
      </c>
      <c r="R185" s="201">
        <f>Q185*H185</f>
        <v>7.8120000000000004E-3</v>
      </c>
      <c r="S185" s="201">
        <v>0</v>
      </c>
      <c r="T185" s="202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3" t="s">
        <v>196</v>
      </c>
      <c r="AT185" s="203" t="s">
        <v>130</v>
      </c>
      <c r="AU185" s="203" t="s">
        <v>135</v>
      </c>
      <c r="AY185" s="14" t="s">
        <v>128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4" t="s">
        <v>135</v>
      </c>
      <c r="BK185" s="205">
        <f>ROUND(I185*H185,3)</f>
        <v>0</v>
      </c>
      <c r="BL185" s="14" t="s">
        <v>196</v>
      </c>
      <c r="BM185" s="203" t="s">
        <v>304</v>
      </c>
    </row>
    <row r="186" spans="1:65" s="2" customFormat="1" ht="24.2" customHeight="1">
      <c r="A186" s="31"/>
      <c r="B186" s="32"/>
      <c r="C186" s="192" t="s">
        <v>305</v>
      </c>
      <c r="D186" s="192" t="s">
        <v>130</v>
      </c>
      <c r="E186" s="193" t="s">
        <v>306</v>
      </c>
      <c r="F186" s="194" t="s">
        <v>307</v>
      </c>
      <c r="G186" s="195" t="s">
        <v>268</v>
      </c>
      <c r="H186" s="196">
        <v>6</v>
      </c>
      <c r="I186" s="197"/>
      <c r="J186" s="196">
        <f>ROUND(I186*H186,3)</f>
        <v>0</v>
      </c>
      <c r="K186" s="198"/>
      <c r="L186" s="36"/>
      <c r="M186" s="199" t="s">
        <v>1</v>
      </c>
      <c r="N186" s="200" t="s">
        <v>41</v>
      </c>
      <c r="O186" s="72"/>
      <c r="P186" s="201">
        <f>O186*H186</f>
        <v>0</v>
      </c>
      <c r="Q186" s="201">
        <v>4.0999999999999999E-4</v>
      </c>
      <c r="R186" s="201">
        <f>Q186*H186</f>
        <v>2.4599999999999999E-3</v>
      </c>
      <c r="S186" s="201">
        <v>0</v>
      </c>
      <c r="T186" s="20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3" t="s">
        <v>196</v>
      </c>
      <c r="AT186" s="203" t="s">
        <v>130</v>
      </c>
      <c r="AU186" s="203" t="s">
        <v>135</v>
      </c>
      <c r="AY186" s="14" t="s">
        <v>128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4" t="s">
        <v>135</v>
      </c>
      <c r="BK186" s="205">
        <f>ROUND(I186*H186,3)</f>
        <v>0</v>
      </c>
      <c r="BL186" s="14" t="s">
        <v>196</v>
      </c>
      <c r="BM186" s="203" t="s">
        <v>308</v>
      </c>
    </row>
    <row r="187" spans="1:65" s="2" customFormat="1" ht="24.2" customHeight="1">
      <c r="A187" s="31"/>
      <c r="B187" s="32"/>
      <c r="C187" s="192" t="s">
        <v>309</v>
      </c>
      <c r="D187" s="192" t="s">
        <v>130</v>
      </c>
      <c r="E187" s="193" t="s">
        <v>310</v>
      </c>
      <c r="F187" s="194" t="s">
        <v>311</v>
      </c>
      <c r="G187" s="195" t="s">
        <v>176</v>
      </c>
      <c r="H187" s="196">
        <v>0.02</v>
      </c>
      <c r="I187" s="197"/>
      <c r="J187" s="196">
        <f>ROUND(I187*H187,3)</f>
        <v>0</v>
      </c>
      <c r="K187" s="198"/>
      <c r="L187" s="36"/>
      <c r="M187" s="199" t="s">
        <v>1</v>
      </c>
      <c r="N187" s="200" t="s">
        <v>41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3" t="s">
        <v>196</v>
      </c>
      <c r="AT187" s="203" t="s">
        <v>130</v>
      </c>
      <c r="AU187" s="203" t="s">
        <v>135</v>
      </c>
      <c r="AY187" s="14" t="s">
        <v>128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4" t="s">
        <v>135</v>
      </c>
      <c r="BK187" s="205">
        <f>ROUND(I187*H187,3)</f>
        <v>0</v>
      </c>
      <c r="BL187" s="14" t="s">
        <v>196</v>
      </c>
      <c r="BM187" s="203" t="s">
        <v>312</v>
      </c>
    </row>
    <row r="188" spans="1:65" s="12" customFormat="1" ht="22.9" customHeight="1">
      <c r="B188" s="176"/>
      <c r="C188" s="177"/>
      <c r="D188" s="178" t="s">
        <v>74</v>
      </c>
      <c r="E188" s="190" t="s">
        <v>313</v>
      </c>
      <c r="F188" s="190" t="s">
        <v>314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SUM(P189:P190)</f>
        <v>0</v>
      </c>
      <c r="Q188" s="184"/>
      <c r="R188" s="185">
        <f>SUM(R189:R190)</f>
        <v>0.1216028</v>
      </c>
      <c r="S188" s="184"/>
      <c r="T188" s="186">
        <f>SUM(T189:T190)</f>
        <v>0</v>
      </c>
      <c r="AR188" s="187" t="s">
        <v>135</v>
      </c>
      <c r="AT188" s="188" t="s">
        <v>74</v>
      </c>
      <c r="AU188" s="188" t="s">
        <v>83</v>
      </c>
      <c r="AY188" s="187" t="s">
        <v>128</v>
      </c>
      <c r="BK188" s="189">
        <f>SUM(BK189:BK190)</f>
        <v>0</v>
      </c>
    </row>
    <row r="189" spans="1:65" s="2" customFormat="1" ht="24.2" customHeight="1">
      <c r="A189" s="31"/>
      <c r="B189" s="32"/>
      <c r="C189" s="192" t="s">
        <v>315</v>
      </c>
      <c r="D189" s="192" t="s">
        <v>130</v>
      </c>
      <c r="E189" s="193" t="s">
        <v>316</v>
      </c>
      <c r="F189" s="194" t="s">
        <v>317</v>
      </c>
      <c r="G189" s="195" t="s">
        <v>133</v>
      </c>
      <c r="H189" s="196">
        <v>12.76</v>
      </c>
      <c r="I189" s="197"/>
      <c r="J189" s="196">
        <f>ROUND(I189*H189,3)</f>
        <v>0</v>
      </c>
      <c r="K189" s="198"/>
      <c r="L189" s="36"/>
      <c r="M189" s="199" t="s">
        <v>1</v>
      </c>
      <c r="N189" s="200" t="s">
        <v>41</v>
      </c>
      <c r="O189" s="72"/>
      <c r="P189" s="201">
        <f>O189*H189</f>
        <v>0</v>
      </c>
      <c r="Q189" s="201">
        <v>9.5300000000000003E-3</v>
      </c>
      <c r="R189" s="201">
        <f>Q189*H189</f>
        <v>0.1216028</v>
      </c>
      <c r="S189" s="201">
        <v>0</v>
      </c>
      <c r="T189" s="202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3" t="s">
        <v>196</v>
      </c>
      <c r="AT189" s="203" t="s">
        <v>130</v>
      </c>
      <c r="AU189" s="203" t="s">
        <v>135</v>
      </c>
      <c r="AY189" s="14" t="s">
        <v>128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4" t="s">
        <v>135</v>
      </c>
      <c r="BK189" s="205">
        <f>ROUND(I189*H189,3)</f>
        <v>0</v>
      </c>
      <c r="BL189" s="14" t="s">
        <v>196</v>
      </c>
      <c r="BM189" s="203" t="s">
        <v>318</v>
      </c>
    </row>
    <row r="190" spans="1:65" s="2" customFormat="1" ht="21.75" customHeight="1">
      <c r="A190" s="31"/>
      <c r="B190" s="32"/>
      <c r="C190" s="192" t="s">
        <v>319</v>
      </c>
      <c r="D190" s="192" t="s">
        <v>130</v>
      </c>
      <c r="E190" s="193" t="s">
        <v>320</v>
      </c>
      <c r="F190" s="194" t="s">
        <v>321</v>
      </c>
      <c r="G190" s="195" t="s">
        <v>176</v>
      </c>
      <c r="H190" s="196">
        <v>0.122</v>
      </c>
      <c r="I190" s="197"/>
      <c r="J190" s="196">
        <f>ROUND(I190*H190,3)</f>
        <v>0</v>
      </c>
      <c r="K190" s="198"/>
      <c r="L190" s="36"/>
      <c r="M190" s="199" t="s">
        <v>1</v>
      </c>
      <c r="N190" s="200" t="s">
        <v>41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3" t="s">
        <v>196</v>
      </c>
      <c r="AT190" s="203" t="s">
        <v>130</v>
      </c>
      <c r="AU190" s="203" t="s">
        <v>135</v>
      </c>
      <c r="AY190" s="14" t="s">
        <v>128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4" t="s">
        <v>135</v>
      </c>
      <c r="BK190" s="205">
        <f>ROUND(I190*H190,3)</f>
        <v>0</v>
      </c>
      <c r="BL190" s="14" t="s">
        <v>196</v>
      </c>
      <c r="BM190" s="203" t="s">
        <v>322</v>
      </c>
    </row>
    <row r="191" spans="1:65" s="12" customFormat="1" ht="22.9" customHeight="1">
      <c r="B191" s="176"/>
      <c r="C191" s="177"/>
      <c r="D191" s="178" t="s">
        <v>74</v>
      </c>
      <c r="E191" s="190" t="s">
        <v>323</v>
      </c>
      <c r="F191" s="190" t="s">
        <v>324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SUM(P192:P196)</f>
        <v>0</v>
      </c>
      <c r="Q191" s="184"/>
      <c r="R191" s="185">
        <f>SUM(R192:R196)</f>
        <v>0.19486000000000001</v>
      </c>
      <c r="S191" s="184"/>
      <c r="T191" s="186">
        <f>SUM(T192:T196)</f>
        <v>0</v>
      </c>
      <c r="AR191" s="187" t="s">
        <v>135</v>
      </c>
      <c r="AT191" s="188" t="s">
        <v>74</v>
      </c>
      <c r="AU191" s="188" t="s">
        <v>83</v>
      </c>
      <c r="AY191" s="187" t="s">
        <v>128</v>
      </c>
      <c r="BK191" s="189">
        <f>SUM(BK192:BK196)</f>
        <v>0</v>
      </c>
    </row>
    <row r="192" spans="1:65" s="2" customFormat="1" ht="16.5" customHeight="1">
      <c r="A192" s="31"/>
      <c r="B192" s="32"/>
      <c r="C192" s="192" t="s">
        <v>325</v>
      </c>
      <c r="D192" s="192" t="s">
        <v>130</v>
      </c>
      <c r="E192" s="193" t="s">
        <v>326</v>
      </c>
      <c r="F192" s="194" t="s">
        <v>327</v>
      </c>
      <c r="G192" s="195" t="s">
        <v>268</v>
      </c>
      <c r="H192" s="196">
        <v>7</v>
      </c>
      <c r="I192" s="197"/>
      <c r="J192" s="196">
        <f>ROUND(I192*H192,3)</f>
        <v>0</v>
      </c>
      <c r="K192" s="198"/>
      <c r="L192" s="36"/>
      <c r="M192" s="199" t="s">
        <v>1</v>
      </c>
      <c r="N192" s="200" t="s">
        <v>41</v>
      </c>
      <c r="O192" s="72"/>
      <c r="P192" s="201">
        <f>O192*H192</f>
        <v>0</v>
      </c>
      <c r="Q192" s="201">
        <v>1.8000000000000001E-4</v>
      </c>
      <c r="R192" s="201">
        <f>Q192*H192</f>
        <v>1.2600000000000001E-3</v>
      </c>
      <c r="S192" s="201">
        <v>0</v>
      </c>
      <c r="T192" s="202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3" t="s">
        <v>196</v>
      </c>
      <c r="AT192" s="203" t="s">
        <v>130</v>
      </c>
      <c r="AU192" s="203" t="s">
        <v>135</v>
      </c>
      <c r="AY192" s="14" t="s">
        <v>128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4" t="s">
        <v>135</v>
      </c>
      <c r="BK192" s="205">
        <f>ROUND(I192*H192,3)</f>
        <v>0</v>
      </c>
      <c r="BL192" s="14" t="s">
        <v>196</v>
      </c>
      <c r="BM192" s="203" t="s">
        <v>328</v>
      </c>
    </row>
    <row r="193" spans="1:65" s="2" customFormat="1" ht="24.2" customHeight="1">
      <c r="A193" s="31"/>
      <c r="B193" s="32"/>
      <c r="C193" s="206" t="s">
        <v>329</v>
      </c>
      <c r="D193" s="206" t="s">
        <v>221</v>
      </c>
      <c r="E193" s="207" t="s">
        <v>330</v>
      </c>
      <c r="F193" s="208" t="s">
        <v>331</v>
      </c>
      <c r="G193" s="209" t="s">
        <v>295</v>
      </c>
      <c r="H193" s="210">
        <v>2</v>
      </c>
      <c r="I193" s="211"/>
      <c r="J193" s="210">
        <f>ROUND(I193*H193,3)</f>
        <v>0</v>
      </c>
      <c r="K193" s="212"/>
      <c r="L193" s="213"/>
      <c r="M193" s="214" t="s">
        <v>1</v>
      </c>
      <c r="N193" s="215" t="s">
        <v>41</v>
      </c>
      <c r="O193" s="72"/>
      <c r="P193" s="201">
        <f>O193*H193</f>
        <v>0</v>
      </c>
      <c r="Q193" s="201">
        <v>3.4000000000000002E-2</v>
      </c>
      <c r="R193" s="201">
        <f>Q193*H193</f>
        <v>6.8000000000000005E-2</v>
      </c>
      <c r="S193" s="201">
        <v>0</v>
      </c>
      <c r="T193" s="20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3" t="s">
        <v>270</v>
      </c>
      <c r="AT193" s="203" t="s">
        <v>221</v>
      </c>
      <c r="AU193" s="203" t="s">
        <v>135</v>
      </c>
      <c r="AY193" s="14" t="s">
        <v>128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4" t="s">
        <v>135</v>
      </c>
      <c r="BK193" s="205">
        <f>ROUND(I193*H193,3)</f>
        <v>0</v>
      </c>
      <c r="BL193" s="14" t="s">
        <v>196</v>
      </c>
      <c r="BM193" s="203" t="s">
        <v>332</v>
      </c>
    </row>
    <row r="194" spans="1:65" s="2" customFormat="1" ht="24.2" customHeight="1">
      <c r="A194" s="31"/>
      <c r="B194" s="32"/>
      <c r="C194" s="192" t="s">
        <v>333</v>
      </c>
      <c r="D194" s="192" t="s">
        <v>130</v>
      </c>
      <c r="E194" s="193" t="s">
        <v>334</v>
      </c>
      <c r="F194" s="194" t="s">
        <v>335</v>
      </c>
      <c r="G194" s="195" t="s">
        <v>268</v>
      </c>
      <c r="H194" s="196">
        <v>30</v>
      </c>
      <c r="I194" s="197"/>
      <c r="J194" s="196">
        <f>ROUND(I194*H194,3)</f>
        <v>0</v>
      </c>
      <c r="K194" s="198"/>
      <c r="L194" s="36"/>
      <c r="M194" s="199" t="s">
        <v>1</v>
      </c>
      <c r="N194" s="200" t="s">
        <v>41</v>
      </c>
      <c r="O194" s="72"/>
      <c r="P194" s="201">
        <f>O194*H194</f>
        <v>0</v>
      </c>
      <c r="Q194" s="201">
        <v>2.0000000000000002E-5</v>
      </c>
      <c r="R194" s="201">
        <f>Q194*H194</f>
        <v>6.0000000000000006E-4</v>
      </c>
      <c r="S194" s="201">
        <v>0</v>
      </c>
      <c r="T194" s="202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3" t="s">
        <v>196</v>
      </c>
      <c r="AT194" s="203" t="s">
        <v>130</v>
      </c>
      <c r="AU194" s="203" t="s">
        <v>135</v>
      </c>
      <c r="AY194" s="14" t="s">
        <v>128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4" t="s">
        <v>135</v>
      </c>
      <c r="BK194" s="205">
        <f>ROUND(I194*H194,3)</f>
        <v>0</v>
      </c>
      <c r="BL194" s="14" t="s">
        <v>196</v>
      </c>
      <c r="BM194" s="203" t="s">
        <v>336</v>
      </c>
    </row>
    <row r="195" spans="1:65" s="2" customFormat="1" ht="37.9" customHeight="1">
      <c r="A195" s="31"/>
      <c r="B195" s="32"/>
      <c r="C195" s="206" t="s">
        <v>337</v>
      </c>
      <c r="D195" s="206" t="s">
        <v>221</v>
      </c>
      <c r="E195" s="207" t="s">
        <v>338</v>
      </c>
      <c r="F195" s="208" t="s">
        <v>339</v>
      </c>
      <c r="G195" s="209" t="s">
        <v>146</v>
      </c>
      <c r="H195" s="210">
        <v>0.25</v>
      </c>
      <c r="I195" s="211"/>
      <c r="J195" s="210">
        <f>ROUND(I195*H195,3)</f>
        <v>0</v>
      </c>
      <c r="K195" s="212"/>
      <c r="L195" s="213"/>
      <c r="M195" s="214" t="s">
        <v>1</v>
      </c>
      <c r="N195" s="215" t="s">
        <v>41</v>
      </c>
      <c r="O195" s="72"/>
      <c r="P195" s="201">
        <f>O195*H195</f>
        <v>0</v>
      </c>
      <c r="Q195" s="201">
        <v>0.5</v>
      </c>
      <c r="R195" s="201">
        <f>Q195*H195</f>
        <v>0.125</v>
      </c>
      <c r="S195" s="201">
        <v>0</v>
      </c>
      <c r="T195" s="202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3" t="s">
        <v>270</v>
      </c>
      <c r="AT195" s="203" t="s">
        <v>221</v>
      </c>
      <c r="AU195" s="203" t="s">
        <v>135</v>
      </c>
      <c r="AY195" s="14" t="s">
        <v>128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4" t="s">
        <v>135</v>
      </c>
      <c r="BK195" s="205">
        <f>ROUND(I195*H195,3)</f>
        <v>0</v>
      </c>
      <c r="BL195" s="14" t="s">
        <v>196</v>
      </c>
      <c r="BM195" s="203" t="s">
        <v>340</v>
      </c>
    </row>
    <row r="196" spans="1:65" s="2" customFormat="1" ht="24.2" customHeight="1">
      <c r="A196" s="31"/>
      <c r="B196" s="32"/>
      <c r="C196" s="192" t="s">
        <v>341</v>
      </c>
      <c r="D196" s="192" t="s">
        <v>130</v>
      </c>
      <c r="E196" s="193" t="s">
        <v>342</v>
      </c>
      <c r="F196" s="194" t="s">
        <v>343</v>
      </c>
      <c r="G196" s="195" t="s">
        <v>176</v>
      </c>
      <c r="H196" s="196">
        <v>0.19500000000000001</v>
      </c>
      <c r="I196" s="197"/>
      <c r="J196" s="196">
        <f>ROUND(I196*H196,3)</f>
        <v>0</v>
      </c>
      <c r="K196" s="198"/>
      <c r="L196" s="36"/>
      <c r="M196" s="199" t="s">
        <v>1</v>
      </c>
      <c r="N196" s="200" t="s">
        <v>41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3" t="s">
        <v>196</v>
      </c>
      <c r="AT196" s="203" t="s">
        <v>130</v>
      </c>
      <c r="AU196" s="203" t="s">
        <v>135</v>
      </c>
      <c r="AY196" s="14" t="s">
        <v>128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4" t="s">
        <v>135</v>
      </c>
      <c r="BK196" s="205">
        <f>ROUND(I196*H196,3)</f>
        <v>0</v>
      </c>
      <c r="BL196" s="14" t="s">
        <v>196</v>
      </c>
      <c r="BM196" s="203" t="s">
        <v>344</v>
      </c>
    </row>
    <row r="197" spans="1:65" s="12" customFormat="1" ht="22.9" customHeight="1">
      <c r="B197" s="176"/>
      <c r="C197" s="177"/>
      <c r="D197" s="178" t="s">
        <v>74</v>
      </c>
      <c r="E197" s="190" t="s">
        <v>345</v>
      </c>
      <c r="F197" s="190" t="s">
        <v>346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P198</f>
        <v>0</v>
      </c>
      <c r="Q197" s="184"/>
      <c r="R197" s="185">
        <f>R198</f>
        <v>5.0000000000000002E-5</v>
      </c>
      <c r="S197" s="184"/>
      <c r="T197" s="186">
        <f>T198</f>
        <v>1E-3</v>
      </c>
      <c r="AR197" s="187" t="s">
        <v>135</v>
      </c>
      <c r="AT197" s="188" t="s">
        <v>74</v>
      </c>
      <c r="AU197" s="188" t="s">
        <v>83</v>
      </c>
      <c r="AY197" s="187" t="s">
        <v>128</v>
      </c>
      <c r="BK197" s="189">
        <f>BK198</f>
        <v>0</v>
      </c>
    </row>
    <row r="198" spans="1:65" s="2" customFormat="1" ht="24.2" customHeight="1">
      <c r="A198" s="31"/>
      <c r="B198" s="32"/>
      <c r="C198" s="192" t="s">
        <v>347</v>
      </c>
      <c r="D198" s="192" t="s">
        <v>130</v>
      </c>
      <c r="E198" s="193" t="s">
        <v>348</v>
      </c>
      <c r="F198" s="194" t="s">
        <v>349</v>
      </c>
      <c r="G198" s="195" t="s">
        <v>350</v>
      </c>
      <c r="H198" s="196">
        <v>1</v>
      </c>
      <c r="I198" s="197"/>
      <c r="J198" s="196">
        <f>ROUND(I198*H198,3)</f>
        <v>0</v>
      </c>
      <c r="K198" s="198"/>
      <c r="L198" s="36"/>
      <c r="M198" s="199" t="s">
        <v>1</v>
      </c>
      <c r="N198" s="200" t="s">
        <v>41</v>
      </c>
      <c r="O198" s="72"/>
      <c r="P198" s="201">
        <f>O198*H198</f>
        <v>0</v>
      </c>
      <c r="Q198" s="201">
        <v>5.0000000000000002E-5</v>
      </c>
      <c r="R198" s="201">
        <f>Q198*H198</f>
        <v>5.0000000000000002E-5</v>
      </c>
      <c r="S198" s="201">
        <v>1E-3</v>
      </c>
      <c r="T198" s="202">
        <f>S198*H198</f>
        <v>1E-3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3" t="s">
        <v>196</v>
      </c>
      <c r="AT198" s="203" t="s">
        <v>130</v>
      </c>
      <c r="AU198" s="203" t="s">
        <v>135</v>
      </c>
      <c r="AY198" s="14" t="s">
        <v>128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4" t="s">
        <v>135</v>
      </c>
      <c r="BK198" s="205">
        <f>ROUND(I198*H198,3)</f>
        <v>0</v>
      </c>
      <c r="BL198" s="14" t="s">
        <v>196</v>
      </c>
      <c r="BM198" s="203" t="s">
        <v>351</v>
      </c>
    </row>
    <row r="199" spans="1:65" s="12" customFormat="1" ht="22.9" customHeight="1">
      <c r="B199" s="176"/>
      <c r="C199" s="177"/>
      <c r="D199" s="178" t="s">
        <v>74</v>
      </c>
      <c r="E199" s="190" t="s">
        <v>352</v>
      </c>
      <c r="F199" s="190" t="s">
        <v>353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P200</f>
        <v>0</v>
      </c>
      <c r="Q199" s="184"/>
      <c r="R199" s="185">
        <f>R200</f>
        <v>1.8000000000000002E-3</v>
      </c>
      <c r="S199" s="184"/>
      <c r="T199" s="186">
        <f>T200</f>
        <v>0</v>
      </c>
      <c r="AR199" s="187" t="s">
        <v>135</v>
      </c>
      <c r="AT199" s="188" t="s">
        <v>74</v>
      </c>
      <c r="AU199" s="188" t="s">
        <v>83</v>
      </c>
      <c r="AY199" s="187" t="s">
        <v>128</v>
      </c>
      <c r="BK199" s="189">
        <f>BK200</f>
        <v>0</v>
      </c>
    </row>
    <row r="200" spans="1:65" s="2" customFormat="1" ht="33" customHeight="1">
      <c r="A200" s="31"/>
      <c r="B200" s="32"/>
      <c r="C200" s="192" t="s">
        <v>354</v>
      </c>
      <c r="D200" s="192" t="s">
        <v>130</v>
      </c>
      <c r="E200" s="193" t="s">
        <v>355</v>
      </c>
      <c r="F200" s="194" t="s">
        <v>356</v>
      </c>
      <c r="G200" s="195" t="s">
        <v>133</v>
      </c>
      <c r="H200" s="196">
        <v>5</v>
      </c>
      <c r="I200" s="197"/>
      <c r="J200" s="196">
        <f>ROUND(I200*H200,3)</f>
        <v>0</v>
      </c>
      <c r="K200" s="198"/>
      <c r="L200" s="36"/>
      <c r="M200" s="199" t="s">
        <v>1</v>
      </c>
      <c r="N200" s="200" t="s">
        <v>41</v>
      </c>
      <c r="O200" s="72"/>
      <c r="P200" s="201">
        <f>O200*H200</f>
        <v>0</v>
      </c>
      <c r="Q200" s="201">
        <v>3.6000000000000002E-4</v>
      </c>
      <c r="R200" s="201">
        <f>Q200*H200</f>
        <v>1.8000000000000002E-3</v>
      </c>
      <c r="S200" s="201">
        <v>0</v>
      </c>
      <c r="T200" s="202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3" t="s">
        <v>196</v>
      </c>
      <c r="AT200" s="203" t="s">
        <v>130</v>
      </c>
      <c r="AU200" s="203" t="s">
        <v>135</v>
      </c>
      <c r="AY200" s="14" t="s">
        <v>128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4" t="s">
        <v>135</v>
      </c>
      <c r="BK200" s="205">
        <f>ROUND(I200*H200,3)</f>
        <v>0</v>
      </c>
      <c r="BL200" s="14" t="s">
        <v>196</v>
      </c>
      <c r="BM200" s="203" t="s">
        <v>357</v>
      </c>
    </row>
    <row r="201" spans="1:65" s="12" customFormat="1" ht="25.9" customHeight="1">
      <c r="B201" s="176"/>
      <c r="C201" s="177"/>
      <c r="D201" s="178" t="s">
        <v>74</v>
      </c>
      <c r="E201" s="179" t="s">
        <v>221</v>
      </c>
      <c r="F201" s="179" t="s">
        <v>358</v>
      </c>
      <c r="G201" s="177"/>
      <c r="H201" s="177"/>
      <c r="I201" s="180"/>
      <c r="J201" s="181">
        <f>BK201</f>
        <v>0</v>
      </c>
      <c r="K201" s="177"/>
      <c r="L201" s="182"/>
      <c r="M201" s="183"/>
      <c r="N201" s="184"/>
      <c r="O201" s="184"/>
      <c r="P201" s="185">
        <f>P202</f>
        <v>0</v>
      </c>
      <c r="Q201" s="184"/>
      <c r="R201" s="185">
        <f>R202</f>
        <v>0</v>
      </c>
      <c r="S201" s="184"/>
      <c r="T201" s="186">
        <f>T202</f>
        <v>0</v>
      </c>
      <c r="AR201" s="187" t="s">
        <v>140</v>
      </c>
      <c r="AT201" s="188" t="s">
        <v>74</v>
      </c>
      <c r="AU201" s="188" t="s">
        <v>75</v>
      </c>
      <c r="AY201" s="187" t="s">
        <v>128</v>
      </c>
      <c r="BK201" s="189">
        <f>BK202</f>
        <v>0</v>
      </c>
    </row>
    <row r="202" spans="1:65" s="12" customFormat="1" ht="22.9" customHeight="1">
      <c r="B202" s="176"/>
      <c r="C202" s="177"/>
      <c r="D202" s="178" t="s">
        <v>74</v>
      </c>
      <c r="E202" s="190" t="s">
        <v>359</v>
      </c>
      <c r="F202" s="190" t="s">
        <v>360</v>
      </c>
      <c r="G202" s="177"/>
      <c r="H202" s="177"/>
      <c r="I202" s="180"/>
      <c r="J202" s="191">
        <f>BK202</f>
        <v>0</v>
      </c>
      <c r="K202" s="177"/>
      <c r="L202" s="182"/>
      <c r="M202" s="183"/>
      <c r="N202" s="184"/>
      <c r="O202" s="184"/>
      <c r="P202" s="185">
        <f>P203</f>
        <v>0</v>
      </c>
      <c r="Q202" s="184"/>
      <c r="R202" s="185">
        <f>R203</f>
        <v>0</v>
      </c>
      <c r="S202" s="184"/>
      <c r="T202" s="186">
        <f>T203</f>
        <v>0</v>
      </c>
      <c r="AR202" s="187" t="s">
        <v>140</v>
      </c>
      <c r="AT202" s="188" t="s">
        <v>74</v>
      </c>
      <c r="AU202" s="188" t="s">
        <v>83</v>
      </c>
      <c r="AY202" s="187" t="s">
        <v>128</v>
      </c>
      <c r="BK202" s="189">
        <f>BK203</f>
        <v>0</v>
      </c>
    </row>
    <row r="203" spans="1:65" s="2" customFormat="1" ht="24.2" customHeight="1">
      <c r="A203" s="31"/>
      <c r="B203" s="32"/>
      <c r="C203" s="192" t="s">
        <v>361</v>
      </c>
      <c r="D203" s="192" t="s">
        <v>130</v>
      </c>
      <c r="E203" s="193" t="s">
        <v>362</v>
      </c>
      <c r="F203" s="194" t="s">
        <v>363</v>
      </c>
      <c r="G203" s="195" t="s">
        <v>295</v>
      </c>
      <c r="H203" s="196">
        <v>1</v>
      </c>
      <c r="I203" s="197"/>
      <c r="J203" s="196">
        <f>ROUND(I203*H203,3)</f>
        <v>0</v>
      </c>
      <c r="K203" s="198"/>
      <c r="L203" s="36"/>
      <c r="M203" s="216" t="s">
        <v>1</v>
      </c>
      <c r="N203" s="217" t="s">
        <v>41</v>
      </c>
      <c r="O203" s="218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3" t="s">
        <v>364</v>
      </c>
      <c r="AT203" s="203" t="s">
        <v>130</v>
      </c>
      <c r="AU203" s="203" t="s">
        <v>135</v>
      </c>
      <c r="AY203" s="14" t="s">
        <v>128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4" t="s">
        <v>135</v>
      </c>
      <c r="BK203" s="205">
        <f>ROUND(I203*H203,3)</f>
        <v>0</v>
      </c>
      <c r="BL203" s="14" t="s">
        <v>364</v>
      </c>
      <c r="BM203" s="203" t="s">
        <v>365</v>
      </c>
    </row>
    <row r="204" spans="1:65" s="2" customFormat="1" ht="6.95" customHeight="1">
      <c r="A204" s="31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36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sheetProtection password="CC35" sheet="1" objects="1" scenarios="1" formatColumns="0" formatRows="0" autoFilter="0"/>
  <autoFilter ref="C133:K203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87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75</v>
      </c>
    </row>
    <row r="4" spans="1:46" s="1" customFormat="1" ht="24.95" customHeight="1">
      <c r="B4" s="17"/>
      <c r="D4" s="111" t="s">
        <v>88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14</v>
      </c>
      <c r="L6" s="17"/>
    </row>
    <row r="7" spans="1:46" s="1" customFormat="1" ht="16.5" customHeight="1">
      <c r="B7" s="17"/>
      <c r="E7" s="265" t="str">
        <f>'Rekapitulácia stavby'!K6</f>
        <v>Rekonštrukcia autobusovej zastávky</v>
      </c>
      <c r="F7" s="266"/>
      <c r="G7" s="266"/>
      <c r="H7" s="266"/>
      <c r="L7" s="17"/>
    </row>
    <row r="8" spans="1:46" s="2" customFormat="1" ht="12" customHeight="1">
      <c r="A8" s="31"/>
      <c r="B8" s="36"/>
      <c r="C8" s="31"/>
      <c r="D8" s="113" t="s">
        <v>89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7" t="s">
        <v>366</v>
      </c>
      <c r="F9" s="268"/>
      <c r="G9" s="268"/>
      <c r="H9" s="268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16</v>
      </c>
      <c r="E11" s="31"/>
      <c r="F11" s="114" t="s">
        <v>1</v>
      </c>
      <c r="G11" s="31"/>
      <c r="H11" s="31"/>
      <c r="I11" s="113" t="s">
        <v>17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18</v>
      </c>
      <c r="E12" s="31"/>
      <c r="F12" s="114" t="s">
        <v>19</v>
      </c>
      <c r="G12" s="31"/>
      <c r="H12" s="31"/>
      <c r="I12" s="113" t="s">
        <v>20</v>
      </c>
      <c r="J12" s="115" t="str">
        <f>'Rekapitulácia stavby'!AN8</f>
        <v>16. 5. 2022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22</v>
      </c>
      <c r="E14" s="31"/>
      <c r="F14" s="31"/>
      <c r="G14" s="31"/>
      <c r="H14" s="31"/>
      <c r="I14" s="113" t="s">
        <v>23</v>
      </c>
      <c r="J14" s="114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24</v>
      </c>
      <c r="F15" s="31"/>
      <c r="G15" s="31"/>
      <c r="H15" s="31"/>
      <c r="I15" s="113" t="s">
        <v>25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9" t="str">
        <f>'Rekapitulácia stavby'!E14</f>
        <v>Vyplň údaj</v>
      </c>
      <c r="F18" s="270"/>
      <c r="G18" s="270"/>
      <c r="H18" s="270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23</v>
      </c>
      <c r="J20" s="114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">
        <v>29</v>
      </c>
      <c r="F21" s="31"/>
      <c r="G21" s="31"/>
      <c r="H21" s="31"/>
      <c r="I21" s="113" t="s">
        <v>25</v>
      </c>
      <c r="J21" s="114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23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34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1" t="s">
        <v>1</v>
      </c>
      <c r="F27" s="271"/>
      <c r="G27" s="271"/>
      <c r="H27" s="271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35</v>
      </c>
      <c r="E30" s="31"/>
      <c r="F30" s="31"/>
      <c r="G30" s="31"/>
      <c r="H30" s="31"/>
      <c r="I30" s="31"/>
      <c r="J30" s="121">
        <f>ROUND(J134,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37</v>
      </c>
      <c r="G32" s="31"/>
      <c r="H32" s="31"/>
      <c r="I32" s="122" t="s">
        <v>36</v>
      </c>
      <c r="J32" s="122" t="s">
        <v>38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39</v>
      </c>
      <c r="E33" s="124" t="s">
        <v>40</v>
      </c>
      <c r="F33" s="125">
        <f>ROUND((SUM(BE134:BE203)),  2)</f>
        <v>0</v>
      </c>
      <c r="G33" s="126"/>
      <c r="H33" s="126"/>
      <c r="I33" s="127">
        <v>0.2</v>
      </c>
      <c r="J33" s="125">
        <f>ROUND(((SUM(BE134:BE203))*I33),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41</v>
      </c>
      <c r="F34" s="125">
        <f>ROUND((SUM(BF134:BF203)),  2)</f>
        <v>0</v>
      </c>
      <c r="G34" s="126"/>
      <c r="H34" s="126"/>
      <c r="I34" s="127">
        <v>0.2</v>
      </c>
      <c r="J34" s="125">
        <f>ROUND(((SUM(BF134:BF203))*I34),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42</v>
      </c>
      <c r="F35" s="128">
        <f>ROUND((SUM(BG134:BG203)),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43</v>
      </c>
      <c r="F36" s="128">
        <f>ROUND((SUM(BH134:BH203)),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44</v>
      </c>
      <c r="F37" s="125">
        <f>ROUND((SUM(BI134:BI203)),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2" t="str">
        <f>E7</f>
        <v>Rekonštrukcia autobusovej zastávky</v>
      </c>
      <c r="F85" s="273"/>
      <c r="G85" s="273"/>
      <c r="H85" s="273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3" t="str">
        <f>E9</f>
        <v>02 - Rekonštrukcia - Autobusová zastávka č.1 b</v>
      </c>
      <c r="F87" s="274"/>
      <c r="G87" s="274"/>
      <c r="H87" s="274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>Veľké Úľany</v>
      </c>
      <c r="G89" s="33"/>
      <c r="H89" s="33"/>
      <c r="I89" s="26" t="s">
        <v>20</v>
      </c>
      <c r="J89" s="67" t="str">
        <f>IF(J12="","",J12)</f>
        <v>16. 5. 2022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Obec Veľké Úľany</v>
      </c>
      <c r="G91" s="33"/>
      <c r="H91" s="33"/>
      <c r="I91" s="26" t="s">
        <v>28</v>
      </c>
      <c r="J91" s="29" t="str">
        <f>E21</f>
        <v>Ing. Pavol Száraz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92</v>
      </c>
      <c r="D94" s="149"/>
      <c r="E94" s="149"/>
      <c r="F94" s="149"/>
      <c r="G94" s="149"/>
      <c r="H94" s="149"/>
      <c r="I94" s="149"/>
      <c r="J94" s="150" t="s">
        <v>93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94</v>
      </c>
      <c r="D96" s="33"/>
      <c r="E96" s="33"/>
      <c r="F96" s="33"/>
      <c r="G96" s="33"/>
      <c r="H96" s="33"/>
      <c r="I96" s="33"/>
      <c r="J96" s="85">
        <f>J134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95</v>
      </c>
    </row>
    <row r="97" spans="2:12" s="9" customFormat="1" ht="24.95" customHeight="1">
      <c r="B97" s="152"/>
      <c r="C97" s="153"/>
      <c r="D97" s="154" t="s">
        <v>96</v>
      </c>
      <c r="E97" s="155"/>
      <c r="F97" s="155"/>
      <c r="G97" s="155"/>
      <c r="H97" s="155"/>
      <c r="I97" s="155"/>
      <c r="J97" s="156">
        <f>J135</f>
        <v>0</v>
      </c>
      <c r="K97" s="153"/>
      <c r="L97" s="157"/>
    </row>
    <row r="98" spans="2:12" s="10" customFormat="1" ht="19.899999999999999" customHeight="1">
      <c r="B98" s="158"/>
      <c r="C98" s="159"/>
      <c r="D98" s="160" t="s">
        <v>97</v>
      </c>
      <c r="E98" s="161"/>
      <c r="F98" s="161"/>
      <c r="G98" s="161"/>
      <c r="H98" s="161"/>
      <c r="I98" s="161"/>
      <c r="J98" s="162">
        <f>J136</f>
        <v>0</v>
      </c>
      <c r="K98" s="159"/>
      <c r="L98" s="163"/>
    </row>
    <row r="99" spans="2:12" s="10" customFormat="1" ht="19.899999999999999" customHeight="1">
      <c r="B99" s="158"/>
      <c r="C99" s="159"/>
      <c r="D99" s="160" t="s">
        <v>98</v>
      </c>
      <c r="E99" s="161"/>
      <c r="F99" s="161"/>
      <c r="G99" s="161"/>
      <c r="H99" s="161"/>
      <c r="I99" s="161"/>
      <c r="J99" s="162">
        <f>J143</f>
        <v>0</v>
      </c>
      <c r="K99" s="159"/>
      <c r="L99" s="163"/>
    </row>
    <row r="100" spans="2:12" s="10" customFormat="1" ht="19.899999999999999" customHeight="1">
      <c r="B100" s="158"/>
      <c r="C100" s="159"/>
      <c r="D100" s="160" t="s">
        <v>99</v>
      </c>
      <c r="E100" s="161"/>
      <c r="F100" s="161"/>
      <c r="G100" s="161"/>
      <c r="H100" s="161"/>
      <c r="I100" s="161"/>
      <c r="J100" s="162">
        <f>J151</f>
        <v>0</v>
      </c>
      <c r="K100" s="159"/>
      <c r="L100" s="163"/>
    </row>
    <row r="101" spans="2:12" s="10" customFormat="1" ht="19.899999999999999" customHeight="1">
      <c r="B101" s="158"/>
      <c r="C101" s="159"/>
      <c r="D101" s="160" t="s">
        <v>100</v>
      </c>
      <c r="E101" s="161"/>
      <c r="F101" s="161"/>
      <c r="G101" s="161"/>
      <c r="H101" s="161"/>
      <c r="I101" s="161"/>
      <c r="J101" s="162">
        <f>J153</f>
        <v>0</v>
      </c>
      <c r="K101" s="159"/>
      <c r="L101" s="163"/>
    </row>
    <row r="102" spans="2:12" s="10" customFormat="1" ht="19.899999999999999" customHeight="1">
      <c r="B102" s="158"/>
      <c r="C102" s="159"/>
      <c r="D102" s="160" t="s">
        <v>101</v>
      </c>
      <c r="E102" s="161"/>
      <c r="F102" s="161"/>
      <c r="G102" s="161"/>
      <c r="H102" s="161"/>
      <c r="I102" s="161"/>
      <c r="J102" s="162">
        <f>J158</f>
        <v>0</v>
      </c>
      <c r="K102" s="159"/>
      <c r="L102" s="163"/>
    </row>
    <row r="103" spans="2:12" s="10" customFormat="1" ht="19.899999999999999" customHeight="1">
      <c r="B103" s="158"/>
      <c r="C103" s="159"/>
      <c r="D103" s="160" t="s">
        <v>102</v>
      </c>
      <c r="E103" s="161"/>
      <c r="F103" s="161"/>
      <c r="G103" s="161"/>
      <c r="H103" s="161"/>
      <c r="I103" s="161"/>
      <c r="J103" s="162">
        <f>J163</f>
        <v>0</v>
      </c>
      <c r="K103" s="159"/>
      <c r="L103" s="163"/>
    </row>
    <row r="104" spans="2:12" s="10" customFormat="1" ht="19.899999999999999" customHeight="1">
      <c r="B104" s="158"/>
      <c r="C104" s="159"/>
      <c r="D104" s="160" t="s">
        <v>103</v>
      </c>
      <c r="E104" s="161"/>
      <c r="F104" s="161"/>
      <c r="G104" s="161"/>
      <c r="H104" s="161"/>
      <c r="I104" s="161"/>
      <c r="J104" s="162">
        <f>J168</f>
        <v>0</v>
      </c>
      <c r="K104" s="159"/>
      <c r="L104" s="163"/>
    </row>
    <row r="105" spans="2:12" s="10" customFormat="1" ht="19.899999999999999" customHeight="1">
      <c r="B105" s="158"/>
      <c r="C105" s="159"/>
      <c r="D105" s="160" t="s">
        <v>104</v>
      </c>
      <c r="E105" s="161"/>
      <c r="F105" s="161"/>
      <c r="G105" s="161"/>
      <c r="H105" s="161"/>
      <c r="I105" s="161"/>
      <c r="J105" s="162">
        <f>J172</f>
        <v>0</v>
      </c>
      <c r="K105" s="159"/>
      <c r="L105" s="163"/>
    </row>
    <row r="106" spans="2:12" s="9" customFormat="1" ht="24.95" customHeight="1">
      <c r="B106" s="152"/>
      <c r="C106" s="153"/>
      <c r="D106" s="154" t="s">
        <v>105</v>
      </c>
      <c r="E106" s="155"/>
      <c r="F106" s="155"/>
      <c r="G106" s="155"/>
      <c r="H106" s="155"/>
      <c r="I106" s="155"/>
      <c r="J106" s="156">
        <f>J174</f>
        <v>0</v>
      </c>
      <c r="K106" s="153"/>
      <c r="L106" s="157"/>
    </row>
    <row r="107" spans="2:12" s="10" customFormat="1" ht="19.899999999999999" customHeight="1">
      <c r="B107" s="158"/>
      <c r="C107" s="159"/>
      <c r="D107" s="160" t="s">
        <v>106</v>
      </c>
      <c r="E107" s="161"/>
      <c r="F107" s="161"/>
      <c r="G107" s="161"/>
      <c r="H107" s="161"/>
      <c r="I107" s="161"/>
      <c r="J107" s="162">
        <f>J175</f>
        <v>0</v>
      </c>
      <c r="K107" s="159"/>
      <c r="L107" s="163"/>
    </row>
    <row r="108" spans="2:12" s="10" customFormat="1" ht="19.899999999999999" customHeight="1">
      <c r="B108" s="158"/>
      <c r="C108" s="159"/>
      <c r="D108" s="160" t="s">
        <v>107</v>
      </c>
      <c r="E108" s="161"/>
      <c r="F108" s="161"/>
      <c r="G108" s="161"/>
      <c r="H108" s="161"/>
      <c r="I108" s="161"/>
      <c r="J108" s="162">
        <f>J182</f>
        <v>0</v>
      </c>
      <c r="K108" s="159"/>
      <c r="L108" s="163"/>
    </row>
    <row r="109" spans="2:12" s="10" customFormat="1" ht="19.899999999999999" customHeight="1">
      <c r="B109" s="158"/>
      <c r="C109" s="159"/>
      <c r="D109" s="160" t="s">
        <v>108</v>
      </c>
      <c r="E109" s="161"/>
      <c r="F109" s="161"/>
      <c r="G109" s="161"/>
      <c r="H109" s="161"/>
      <c r="I109" s="161"/>
      <c r="J109" s="162">
        <f>J188</f>
        <v>0</v>
      </c>
      <c r="K109" s="159"/>
      <c r="L109" s="163"/>
    </row>
    <row r="110" spans="2:12" s="10" customFormat="1" ht="19.899999999999999" customHeight="1">
      <c r="B110" s="158"/>
      <c r="C110" s="159"/>
      <c r="D110" s="160" t="s">
        <v>109</v>
      </c>
      <c r="E110" s="161"/>
      <c r="F110" s="161"/>
      <c r="G110" s="161"/>
      <c r="H110" s="161"/>
      <c r="I110" s="161"/>
      <c r="J110" s="162">
        <f>J191</f>
        <v>0</v>
      </c>
      <c r="K110" s="159"/>
      <c r="L110" s="163"/>
    </row>
    <row r="111" spans="2:12" s="10" customFormat="1" ht="19.899999999999999" customHeight="1">
      <c r="B111" s="158"/>
      <c r="C111" s="159"/>
      <c r="D111" s="160" t="s">
        <v>110</v>
      </c>
      <c r="E111" s="161"/>
      <c r="F111" s="161"/>
      <c r="G111" s="161"/>
      <c r="H111" s="161"/>
      <c r="I111" s="161"/>
      <c r="J111" s="162">
        <f>J197</f>
        <v>0</v>
      </c>
      <c r="K111" s="159"/>
      <c r="L111" s="163"/>
    </row>
    <row r="112" spans="2:12" s="10" customFormat="1" ht="19.899999999999999" customHeight="1">
      <c r="B112" s="158"/>
      <c r="C112" s="159"/>
      <c r="D112" s="160" t="s">
        <v>111</v>
      </c>
      <c r="E112" s="161"/>
      <c r="F112" s="161"/>
      <c r="G112" s="161"/>
      <c r="H112" s="161"/>
      <c r="I112" s="161"/>
      <c r="J112" s="162">
        <f>J199</f>
        <v>0</v>
      </c>
      <c r="K112" s="159"/>
      <c r="L112" s="163"/>
    </row>
    <row r="113" spans="1:31" s="9" customFormat="1" ht="24.95" customHeight="1">
      <c r="B113" s="152"/>
      <c r="C113" s="153"/>
      <c r="D113" s="154" t="s">
        <v>112</v>
      </c>
      <c r="E113" s="155"/>
      <c r="F113" s="155"/>
      <c r="G113" s="155"/>
      <c r="H113" s="155"/>
      <c r="I113" s="155"/>
      <c r="J113" s="156">
        <f>J201</f>
        <v>0</v>
      </c>
      <c r="K113" s="153"/>
      <c r="L113" s="157"/>
    </row>
    <row r="114" spans="1:31" s="10" customFormat="1" ht="19.899999999999999" customHeight="1">
      <c r="B114" s="158"/>
      <c r="C114" s="159"/>
      <c r="D114" s="160" t="s">
        <v>113</v>
      </c>
      <c r="E114" s="161"/>
      <c r="F114" s="161"/>
      <c r="G114" s="161"/>
      <c r="H114" s="161"/>
      <c r="I114" s="161"/>
      <c r="J114" s="162">
        <f>J202</f>
        <v>0</v>
      </c>
      <c r="K114" s="159"/>
      <c r="L114" s="163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114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14</v>
      </c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72" t="str">
        <f>E7</f>
        <v>Rekonštrukcia autobusovej zastávky</v>
      </c>
      <c r="F124" s="273"/>
      <c r="G124" s="273"/>
      <c r="H124" s="27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89</v>
      </c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43" t="str">
        <f>E9</f>
        <v>02 - Rekonštrukcia - Autobusová zastávka č.1 b</v>
      </c>
      <c r="F126" s="274"/>
      <c r="G126" s="274"/>
      <c r="H126" s="274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18</v>
      </c>
      <c r="D128" s="33"/>
      <c r="E128" s="33"/>
      <c r="F128" s="24" t="str">
        <f>F12</f>
        <v>Veľké Úľany</v>
      </c>
      <c r="G128" s="33"/>
      <c r="H128" s="33"/>
      <c r="I128" s="26" t="s">
        <v>20</v>
      </c>
      <c r="J128" s="67" t="str">
        <f>IF(J12="","",J12)</f>
        <v>16. 5. 2022</v>
      </c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22</v>
      </c>
      <c r="D130" s="33"/>
      <c r="E130" s="33"/>
      <c r="F130" s="24" t="str">
        <f>E15</f>
        <v>Obec Veľké Úľany</v>
      </c>
      <c r="G130" s="33"/>
      <c r="H130" s="33"/>
      <c r="I130" s="26" t="s">
        <v>28</v>
      </c>
      <c r="J130" s="29" t="str">
        <f>E21</f>
        <v>Ing. Pavol Száraz</v>
      </c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26</v>
      </c>
      <c r="D131" s="33"/>
      <c r="E131" s="33"/>
      <c r="F131" s="24" t="str">
        <f>IF(E18="","",E18)</f>
        <v>Vyplň údaj</v>
      </c>
      <c r="G131" s="33"/>
      <c r="H131" s="33"/>
      <c r="I131" s="26" t="s">
        <v>32</v>
      </c>
      <c r="J131" s="29" t="str">
        <f>E24</f>
        <v xml:space="preserve"> </v>
      </c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52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11" customFormat="1" ht="29.25" customHeight="1">
      <c r="A133" s="164"/>
      <c r="B133" s="165"/>
      <c r="C133" s="166" t="s">
        <v>115</v>
      </c>
      <c r="D133" s="167" t="s">
        <v>60</v>
      </c>
      <c r="E133" s="167" t="s">
        <v>56</v>
      </c>
      <c r="F133" s="167" t="s">
        <v>57</v>
      </c>
      <c r="G133" s="167" t="s">
        <v>116</v>
      </c>
      <c r="H133" s="167" t="s">
        <v>117</v>
      </c>
      <c r="I133" s="167" t="s">
        <v>118</v>
      </c>
      <c r="J133" s="168" t="s">
        <v>93</v>
      </c>
      <c r="K133" s="169" t="s">
        <v>119</v>
      </c>
      <c r="L133" s="170"/>
      <c r="M133" s="76" t="s">
        <v>1</v>
      </c>
      <c r="N133" s="77" t="s">
        <v>39</v>
      </c>
      <c r="O133" s="77" t="s">
        <v>120</v>
      </c>
      <c r="P133" s="77" t="s">
        <v>121</v>
      </c>
      <c r="Q133" s="77" t="s">
        <v>122</v>
      </c>
      <c r="R133" s="77" t="s">
        <v>123</v>
      </c>
      <c r="S133" s="77" t="s">
        <v>124</v>
      </c>
      <c r="T133" s="78" t="s">
        <v>125</v>
      </c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</row>
    <row r="134" spans="1:65" s="2" customFormat="1" ht="22.9" customHeight="1">
      <c r="A134" s="31"/>
      <c r="B134" s="32"/>
      <c r="C134" s="83" t="s">
        <v>94</v>
      </c>
      <c r="D134" s="33"/>
      <c r="E134" s="33"/>
      <c r="F134" s="33"/>
      <c r="G134" s="33"/>
      <c r="H134" s="33"/>
      <c r="I134" s="33"/>
      <c r="J134" s="171">
        <f>BK134</f>
        <v>0</v>
      </c>
      <c r="K134" s="33"/>
      <c r="L134" s="36"/>
      <c r="M134" s="79"/>
      <c r="N134" s="172"/>
      <c r="O134" s="80"/>
      <c r="P134" s="173">
        <f>P135+P174+P201</f>
        <v>0</v>
      </c>
      <c r="Q134" s="80"/>
      <c r="R134" s="173">
        <f>R135+R174+R201</f>
        <v>32.177477095589175</v>
      </c>
      <c r="S134" s="80"/>
      <c r="T134" s="174">
        <f>T135+T174+T201</f>
        <v>8.7509999999999994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74</v>
      </c>
      <c r="AU134" s="14" t="s">
        <v>95</v>
      </c>
      <c r="BK134" s="175">
        <f>BK135+BK174+BK201</f>
        <v>0</v>
      </c>
    </row>
    <row r="135" spans="1:65" s="12" customFormat="1" ht="25.9" customHeight="1">
      <c r="B135" s="176"/>
      <c r="C135" s="177"/>
      <c r="D135" s="178" t="s">
        <v>74</v>
      </c>
      <c r="E135" s="179" t="s">
        <v>126</v>
      </c>
      <c r="F135" s="179" t="s">
        <v>127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P136+P143+P151+P153+P158+P163+P168+P172</f>
        <v>0</v>
      </c>
      <c r="Q135" s="184"/>
      <c r="R135" s="185">
        <f>R136+R143+R151+R153+R158+R163+R168+R172</f>
        <v>30.715333082469371</v>
      </c>
      <c r="S135" s="184"/>
      <c r="T135" s="186">
        <f>T136+T143+T151+T153+T158+T163+T168+T172</f>
        <v>8.75</v>
      </c>
      <c r="AR135" s="187" t="s">
        <v>83</v>
      </c>
      <c r="AT135" s="188" t="s">
        <v>74</v>
      </c>
      <c r="AU135" s="188" t="s">
        <v>75</v>
      </c>
      <c r="AY135" s="187" t="s">
        <v>128</v>
      </c>
      <c r="BK135" s="189">
        <f>BK136+BK143+BK151+BK153+BK158+BK163+BK168+BK172</f>
        <v>0</v>
      </c>
    </row>
    <row r="136" spans="1:65" s="12" customFormat="1" ht="22.9" customHeight="1">
      <c r="B136" s="176"/>
      <c r="C136" s="177"/>
      <c r="D136" s="178" t="s">
        <v>74</v>
      </c>
      <c r="E136" s="190" t="s">
        <v>83</v>
      </c>
      <c r="F136" s="190" t="s">
        <v>129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SUM(P137:P142)</f>
        <v>0</v>
      </c>
      <c r="Q136" s="184"/>
      <c r="R136" s="185">
        <f>SUM(R137:R142)</f>
        <v>0</v>
      </c>
      <c r="S136" s="184"/>
      <c r="T136" s="186">
        <f>SUM(T137:T142)</f>
        <v>8.75</v>
      </c>
      <c r="AR136" s="187" t="s">
        <v>83</v>
      </c>
      <c r="AT136" s="188" t="s">
        <v>74</v>
      </c>
      <c r="AU136" s="188" t="s">
        <v>83</v>
      </c>
      <c r="AY136" s="187" t="s">
        <v>128</v>
      </c>
      <c r="BK136" s="189">
        <f>SUM(BK137:BK142)</f>
        <v>0</v>
      </c>
    </row>
    <row r="137" spans="1:65" s="2" customFormat="1" ht="33" customHeight="1">
      <c r="A137" s="31"/>
      <c r="B137" s="32"/>
      <c r="C137" s="192" t="s">
        <v>83</v>
      </c>
      <c r="D137" s="192" t="s">
        <v>130</v>
      </c>
      <c r="E137" s="193" t="s">
        <v>131</v>
      </c>
      <c r="F137" s="194" t="s">
        <v>132</v>
      </c>
      <c r="G137" s="195" t="s">
        <v>133</v>
      </c>
      <c r="H137" s="196">
        <v>12.5</v>
      </c>
      <c r="I137" s="197"/>
      <c r="J137" s="196">
        <f t="shared" ref="J137:J142" si="0">ROUND(I137*H137,3)</f>
        <v>0</v>
      </c>
      <c r="K137" s="198"/>
      <c r="L137" s="36"/>
      <c r="M137" s="199" t="s">
        <v>1</v>
      </c>
      <c r="N137" s="200" t="s">
        <v>41</v>
      </c>
      <c r="O137" s="72"/>
      <c r="P137" s="201">
        <f t="shared" ref="P137:P142" si="1">O137*H137</f>
        <v>0</v>
      </c>
      <c r="Q137" s="201">
        <v>0</v>
      </c>
      <c r="R137" s="201">
        <f t="shared" ref="R137:R142" si="2">Q137*H137</f>
        <v>0</v>
      </c>
      <c r="S137" s="201">
        <v>0.24</v>
      </c>
      <c r="T137" s="202">
        <f t="shared" ref="T137:T142" si="3">S137*H137</f>
        <v>3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3" t="s">
        <v>134</v>
      </c>
      <c r="AT137" s="203" t="s">
        <v>130</v>
      </c>
      <c r="AU137" s="203" t="s">
        <v>135</v>
      </c>
      <c r="AY137" s="14" t="s">
        <v>128</v>
      </c>
      <c r="BE137" s="204">
        <f t="shared" ref="BE137:BE142" si="4">IF(N137="základná",J137,0)</f>
        <v>0</v>
      </c>
      <c r="BF137" s="204">
        <f t="shared" ref="BF137:BF142" si="5">IF(N137="znížená",J137,0)</f>
        <v>0</v>
      </c>
      <c r="BG137" s="204">
        <f t="shared" ref="BG137:BG142" si="6">IF(N137="zákl. prenesená",J137,0)</f>
        <v>0</v>
      </c>
      <c r="BH137" s="204">
        <f t="shared" ref="BH137:BH142" si="7">IF(N137="zníž. prenesená",J137,0)</f>
        <v>0</v>
      </c>
      <c r="BI137" s="204">
        <f t="shared" ref="BI137:BI142" si="8">IF(N137="nulová",J137,0)</f>
        <v>0</v>
      </c>
      <c r="BJ137" s="14" t="s">
        <v>135</v>
      </c>
      <c r="BK137" s="205">
        <f t="shared" ref="BK137:BK142" si="9">ROUND(I137*H137,3)</f>
        <v>0</v>
      </c>
      <c r="BL137" s="14" t="s">
        <v>134</v>
      </c>
      <c r="BM137" s="203" t="s">
        <v>136</v>
      </c>
    </row>
    <row r="138" spans="1:65" s="2" customFormat="1" ht="33" customHeight="1">
      <c r="A138" s="31"/>
      <c r="B138" s="32"/>
      <c r="C138" s="192" t="s">
        <v>135</v>
      </c>
      <c r="D138" s="192" t="s">
        <v>130</v>
      </c>
      <c r="E138" s="193" t="s">
        <v>137</v>
      </c>
      <c r="F138" s="194" t="s">
        <v>138</v>
      </c>
      <c r="G138" s="195" t="s">
        <v>133</v>
      </c>
      <c r="H138" s="196">
        <v>12.5</v>
      </c>
      <c r="I138" s="197"/>
      <c r="J138" s="196">
        <f t="shared" si="0"/>
        <v>0</v>
      </c>
      <c r="K138" s="198"/>
      <c r="L138" s="36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0.23499999999999999</v>
      </c>
      <c r="T138" s="202">
        <f t="shared" si="3"/>
        <v>2.9375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3" t="s">
        <v>134</v>
      </c>
      <c r="AT138" s="203" t="s">
        <v>130</v>
      </c>
      <c r="AU138" s="203" t="s">
        <v>135</v>
      </c>
      <c r="AY138" s="14" t="s">
        <v>128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4" t="s">
        <v>135</v>
      </c>
      <c r="BK138" s="205">
        <f t="shared" si="9"/>
        <v>0</v>
      </c>
      <c r="BL138" s="14" t="s">
        <v>134</v>
      </c>
      <c r="BM138" s="203" t="s">
        <v>139</v>
      </c>
    </row>
    <row r="139" spans="1:65" s="2" customFormat="1" ht="33" customHeight="1">
      <c r="A139" s="31"/>
      <c r="B139" s="32"/>
      <c r="C139" s="192" t="s">
        <v>140</v>
      </c>
      <c r="D139" s="192" t="s">
        <v>130</v>
      </c>
      <c r="E139" s="193" t="s">
        <v>141</v>
      </c>
      <c r="F139" s="194" t="s">
        <v>142</v>
      </c>
      <c r="G139" s="195" t="s">
        <v>133</v>
      </c>
      <c r="H139" s="196">
        <v>12.5</v>
      </c>
      <c r="I139" s="197"/>
      <c r="J139" s="196">
        <f t="shared" si="0"/>
        <v>0</v>
      </c>
      <c r="K139" s="198"/>
      <c r="L139" s="36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0.22500000000000001</v>
      </c>
      <c r="T139" s="202">
        <f t="shared" si="3"/>
        <v>2.8125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3" t="s">
        <v>134</v>
      </c>
      <c r="AT139" s="203" t="s">
        <v>130</v>
      </c>
      <c r="AU139" s="203" t="s">
        <v>135</v>
      </c>
      <c r="AY139" s="14" t="s">
        <v>128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4" t="s">
        <v>135</v>
      </c>
      <c r="BK139" s="205">
        <f t="shared" si="9"/>
        <v>0</v>
      </c>
      <c r="BL139" s="14" t="s">
        <v>134</v>
      </c>
      <c r="BM139" s="203" t="s">
        <v>143</v>
      </c>
    </row>
    <row r="140" spans="1:65" s="2" customFormat="1" ht="21.75" customHeight="1">
      <c r="A140" s="31"/>
      <c r="B140" s="32"/>
      <c r="C140" s="192" t="s">
        <v>134</v>
      </c>
      <c r="D140" s="192" t="s">
        <v>130</v>
      </c>
      <c r="E140" s="193" t="s">
        <v>144</v>
      </c>
      <c r="F140" s="194" t="s">
        <v>145</v>
      </c>
      <c r="G140" s="195" t="s">
        <v>146</v>
      </c>
      <c r="H140" s="196">
        <v>3.3580000000000001</v>
      </c>
      <c r="I140" s="197"/>
      <c r="J140" s="196">
        <f t="shared" si="0"/>
        <v>0</v>
      </c>
      <c r="K140" s="198"/>
      <c r="L140" s="36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3" t="s">
        <v>134</v>
      </c>
      <c r="AT140" s="203" t="s">
        <v>130</v>
      </c>
      <c r="AU140" s="203" t="s">
        <v>135</v>
      </c>
      <c r="AY140" s="14" t="s">
        <v>128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4" t="s">
        <v>135</v>
      </c>
      <c r="BK140" s="205">
        <f t="shared" si="9"/>
        <v>0</v>
      </c>
      <c r="BL140" s="14" t="s">
        <v>134</v>
      </c>
      <c r="BM140" s="203" t="s">
        <v>147</v>
      </c>
    </row>
    <row r="141" spans="1:65" s="2" customFormat="1" ht="33" customHeight="1">
      <c r="A141" s="31"/>
      <c r="B141" s="32"/>
      <c r="C141" s="192" t="s">
        <v>148</v>
      </c>
      <c r="D141" s="192" t="s">
        <v>130</v>
      </c>
      <c r="E141" s="193" t="s">
        <v>149</v>
      </c>
      <c r="F141" s="194" t="s">
        <v>150</v>
      </c>
      <c r="G141" s="195" t="s">
        <v>146</v>
      </c>
      <c r="H141" s="196">
        <v>3.3580000000000001</v>
      </c>
      <c r="I141" s="197"/>
      <c r="J141" s="196">
        <f t="shared" si="0"/>
        <v>0</v>
      </c>
      <c r="K141" s="198"/>
      <c r="L141" s="36"/>
      <c r="M141" s="199" t="s">
        <v>1</v>
      </c>
      <c r="N141" s="200" t="s">
        <v>41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3" t="s">
        <v>134</v>
      </c>
      <c r="AT141" s="203" t="s">
        <v>130</v>
      </c>
      <c r="AU141" s="203" t="s">
        <v>135</v>
      </c>
      <c r="AY141" s="14" t="s">
        <v>128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4" t="s">
        <v>135</v>
      </c>
      <c r="BK141" s="205">
        <f t="shared" si="9"/>
        <v>0</v>
      </c>
      <c r="BL141" s="14" t="s">
        <v>134</v>
      </c>
      <c r="BM141" s="203" t="s">
        <v>151</v>
      </c>
    </row>
    <row r="142" spans="1:65" s="2" customFormat="1" ht="16.5" customHeight="1">
      <c r="A142" s="31"/>
      <c r="B142" s="32"/>
      <c r="C142" s="192" t="s">
        <v>152</v>
      </c>
      <c r="D142" s="192" t="s">
        <v>130</v>
      </c>
      <c r="E142" s="193" t="s">
        <v>153</v>
      </c>
      <c r="F142" s="194" t="s">
        <v>154</v>
      </c>
      <c r="G142" s="195" t="s">
        <v>146</v>
      </c>
      <c r="H142" s="196">
        <v>3.3580000000000001</v>
      </c>
      <c r="I142" s="197"/>
      <c r="J142" s="196">
        <f t="shared" si="0"/>
        <v>0</v>
      </c>
      <c r="K142" s="198"/>
      <c r="L142" s="36"/>
      <c r="M142" s="199" t="s">
        <v>1</v>
      </c>
      <c r="N142" s="200" t="s">
        <v>41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3" t="s">
        <v>134</v>
      </c>
      <c r="AT142" s="203" t="s">
        <v>130</v>
      </c>
      <c r="AU142" s="203" t="s">
        <v>135</v>
      </c>
      <c r="AY142" s="14" t="s">
        <v>128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4" t="s">
        <v>135</v>
      </c>
      <c r="BK142" s="205">
        <f t="shared" si="9"/>
        <v>0</v>
      </c>
      <c r="BL142" s="14" t="s">
        <v>134</v>
      </c>
      <c r="BM142" s="203" t="s">
        <v>155</v>
      </c>
    </row>
    <row r="143" spans="1:65" s="12" customFormat="1" ht="22.9" customHeight="1">
      <c r="B143" s="176"/>
      <c r="C143" s="177"/>
      <c r="D143" s="178" t="s">
        <v>74</v>
      </c>
      <c r="E143" s="190" t="s">
        <v>135</v>
      </c>
      <c r="F143" s="190" t="s">
        <v>156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SUM(P144:P150)</f>
        <v>0</v>
      </c>
      <c r="Q143" s="184"/>
      <c r="R143" s="185">
        <f>SUM(R144:R150)</f>
        <v>12.66113406</v>
      </c>
      <c r="S143" s="184"/>
      <c r="T143" s="186">
        <f>SUM(T144:T150)</f>
        <v>0</v>
      </c>
      <c r="AR143" s="187" t="s">
        <v>83</v>
      </c>
      <c r="AT143" s="188" t="s">
        <v>74</v>
      </c>
      <c r="AU143" s="188" t="s">
        <v>83</v>
      </c>
      <c r="AY143" s="187" t="s">
        <v>128</v>
      </c>
      <c r="BK143" s="189">
        <f>SUM(BK144:BK150)</f>
        <v>0</v>
      </c>
    </row>
    <row r="144" spans="1:65" s="2" customFormat="1" ht="16.5" customHeight="1">
      <c r="A144" s="31"/>
      <c r="B144" s="32"/>
      <c r="C144" s="192" t="s">
        <v>157</v>
      </c>
      <c r="D144" s="192" t="s">
        <v>130</v>
      </c>
      <c r="E144" s="193" t="s">
        <v>158</v>
      </c>
      <c r="F144" s="194" t="s">
        <v>159</v>
      </c>
      <c r="G144" s="195" t="s">
        <v>146</v>
      </c>
      <c r="H144" s="196">
        <v>1.377</v>
      </c>
      <c r="I144" s="197"/>
      <c r="J144" s="196">
        <f t="shared" ref="J144:J150" si="10">ROUND(I144*H144,3)</f>
        <v>0</v>
      </c>
      <c r="K144" s="198"/>
      <c r="L144" s="36"/>
      <c r="M144" s="199" t="s">
        <v>1</v>
      </c>
      <c r="N144" s="200" t="s">
        <v>41</v>
      </c>
      <c r="O144" s="72"/>
      <c r="P144" s="201">
        <f t="shared" ref="P144:P150" si="11">O144*H144</f>
        <v>0</v>
      </c>
      <c r="Q144" s="201">
        <v>2.0663999999999998</v>
      </c>
      <c r="R144" s="201">
        <f t="shared" ref="R144:R150" si="12">Q144*H144</f>
        <v>2.8454327999999998</v>
      </c>
      <c r="S144" s="201">
        <v>0</v>
      </c>
      <c r="T144" s="202">
        <f t="shared" ref="T144:T150" si="13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3" t="s">
        <v>134</v>
      </c>
      <c r="AT144" s="203" t="s">
        <v>130</v>
      </c>
      <c r="AU144" s="203" t="s">
        <v>135</v>
      </c>
      <c r="AY144" s="14" t="s">
        <v>128</v>
      </c>
      <c r="BE144" s="204">
        <f t="shared" ref="BE144:BE150" si="14">IF(N144="základná",J144,0)</f>
        <v>0</v>
      </c>
      <c r="BF144" s="204">
        <f t="shared" ref="BF144:BF150" si="15">IF(N144="znížená",J144,0)</f>
        <v>0</v>
      </c>
      <c r="BG144" s="204">
        <f t="shared" ref="BG144:BG150" si="16">IF(N144="zákl. prenesená",J144,0)</f>
        <v>0</v>
      </c>
      <c r="BH144" s="204">
        <f t="shared" ref="BH144:BH150" si="17">IF(N144="zníž. prenesená",J144,0)</f>
        <v>0</v>
      </c>
      <c r="BI144" s="204">
        <f t="shared" ref="BI144:BI150" si="18">IF(N144="nulová",J144,0)</f>
        <v>0</v>
      </c>
      <c r="BJ144" s="14" t="s">
        <v>135</v>
      </c>
      <c r="BK144" s="205">
        <f t="shared" ref="BK144:BK150" si="19">ROUND(I144*H144,3)</f>
        <v>0</v>
      </c>
      <c r="BL144" s="14" t="s">
        <v>134</v>
      </c>
      <c r="BM144" s="203" t="s">
        <v>160</v>
      </c>
    </row>
    <row r="145" spans="1:65" s="2" customFormat="1" ht="24.2" customHeight="1">
      <c r="A145" s="31"/>
      <c r="B145" s="32"/>
      <c r="C145" s="192" t="s">
        <v>161</v>
      </c>
      <c r="D145" s="192" t="s">
        <v>130</v>
      </c>
      <c r="E145" s="193" t="s">
        <v>162</v>
      </c>
      <c r="F145" s="194" t="s">
        <v>163</v>
      </c>
      <c r="G145" s="195" t="s">
        <v>146</v>
      </c>
      <c r="H145" s="196">
        <v>1.3680000000000001</v>
      </c>
      <c r="I145" s="197"/>
      <c r="J145" s="196">
        <f t="shared" si="10"/>
        <v>0</v>
      </c>
      <c r="K145" s="198"/>
      <c r="L145" s="36"/>
      <c r="M145" s="199" t="s">
        <v>1</v>
      </c>
      <c r="N145" s="200" t="s">
        <v>41</v>
      </c>
      <c r="O145" s="72"/>
      <c r="P145" s="201">
        <f t="shared" si="11"/>
        <v>0</v>
      </c>
      <c r="Q145" s="201">
        <v>2.4157199999999999</v>
      </c>
      <c r="R145" s="201">
        <f t="shared" si="12"/>
        <v>3.30470496</v>
      </c>
      <c r="S145" s="201">
        <v>0</v>
      </c>
      <c r="T145" s="20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3" t="s">
        <v>134</v>
      </c>
      <c r="AT145" s="203" t="s">
        <v>130</v>
      </c>
      <c r="AU145" s="203" t="s">
        <v>135</v>
      </c>
      <c r="AY145" s="14" t="s">
        <v>128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4" t="s">
        <v>135</v>
      </c>
      <c r="BK145" s="205">
        <f t="shared" si="19"/>
        <v>0</v>
      </c>
      <c r="BL145" s="14" t="s">
        <v>134</v>
      </c>
      <c r="BM145" s="203" t="s">
        <v>164</v>
      </c>
    </row>
    <row r="146" spans="1:65" s="2" customFormat="1" ht="24.2" customHeight="1">
      <c r="A146" s="31"/>
      <c r="B146" s="32"/>
      <c r="C146" s="192" t="s">
        <v>165</v>
      </c>
      <c r="D146" s="192" t="s">
        <v>130</v>
      </c>
      <c r="E146" s="193" t="s">
        <v>166</v>
      </c>
      <c r="F146" s="194" t="s">
        <v>167</v>
      </c>
      <c r="G146" s="195" t="s">
        <v>133</v>
      </c>
      <c r="H146" s="196">
        <v>2.19</v>
      </c>
      <c r="I146" s="197"/>
      <c r="J146" s="196">
        <f t="shared" si="10"/>
        <v>0</v>
      </c>
      <c r="K146" s="198"/>
      <c r="L146" s="36"/>
      <c r="M146" s="199" t="s">
        <v>1</v>
      </c>
      <c r="N146" s="200" t="s">
        <v>41</v>
      </c>
      <c r="O146" s="72"/>
      <c r="P146" s="201">
        <f t="shared" si="11"/>
        <v>0</v>
      </c>
      <c r="Q146" s="201">
        <v>4.0699999999999998E-3</v>
      </c>
      <c r="R146" s="201">
        <f t="shared" si="12"/>
        <v>8.913299999999999E-3</v>
      </c>
      <c r="S146" s="201">
        <v>0</v>
      </c>
      <c r="T146" s="20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3" t="s">
        <v>134</v>
      </c>
      <c r="AT146" s="203" t="s">
        <v>130</v>
      </c>
      <c r="AU146" s="203" t="s">
        <v>135</v>
      </c>
      <c r="AY146" s="14" t="s">
        <v>128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4" t="s">
        <v>135</v>
      </c>
      <c r="BK146" s="205">
        <f t="shared" si="19"/>
        <v>0</v>
      </c>
      <c r="BL146" s="14" t="s">
        <v>134</v>
      </c>
      <c r="BM146" s="203" t="s">
        <v>168</v>
      </c>
    </row>
    <row r="147" spans="1:65" s="2" customFormat="1" ht="24.2" customHeight="1">
      <c r="A147" s="31"/>
      <c r="B147" s="32"/>
      <c r="C147" s="192" t="s">
        <v>169</v>
      </c>
      <c r="D147" s="192" t="s">
        <v>130</v>
      </c>
      <c r="E147" s="193" t="s">
        <v>170</v>
      </c>
      <c r="F147" s="194" t="s">
        <v>171</v>
      </c>
      <c r="G147" s="195" t="s">
        <v>133</v>
      </c>
      <c r="H147" s="196">
        <v>2.19</v>
      </c>
      <c r="I147" s="197"/>
      <c r="J147" s="196">
        <f t="shared" si="10"/>
        <v>0</v>
      </c>
      <c r="K147" s="198"/>
      <c r="L147" s="36"/>
      <c r="M147" s="199" t="s">
        <v>1</v>
      </c>
      <c r="N147" s="200" t="s">
        <v>41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3" t="s">
        <v>134</v>
      </c>
      <c r="AT147" s="203" t="s">
        <v>130</v>
      </c>
      <c r="AU147" s="203" t="s">
        <v>135</v>
      </c>
      <c r="AY147" s="14" t="s">
        <v>128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4" t="s">
        <v>135</v>
      </c>
      <c r="BK147" s="205">
        <f t="shared" si="19"/>
        <v>0</v>
      </c>
      <c r="BL147" s="14" t="s">
        <v>134</v>
      </c>
      <c r="BM147" s="203" t="s">
        <v>172</v>
      </c>
    </row>
    <row r="148" spans="1:65" s="2" customFormat="1" ht="16.5" customHeight="1">
      <c r="A148" s="31"/>
      <c r="B148" s="32"/>
      <c r="C148" s="192" t="s">
        <v>173</v>
      </c>
      <c r="D148" s="192" t="s">
        <v>130</v>
      </c>
      <c r="E148" s="193" t="s">
        <v>174</v>
      </c>
      <c r="F148" s="194" t="s">
        <v>175</v>
      </c>
      <c r="G148" s="195" t="s">
        <v>176</v>
      </c>
      <c r="H148" s="196">
        <v>0.3</v>
      </c>
      <c r="I148" s="197"/>
      <c r="J148" s="196">
        <f t="shared" si="10"/>
        <v>0</v>
      </c>
      <c r="K148" s="198"/>
      <c r="L148" s="36"/>
      <c r="M148" s="199" t="s">
        <v>1</v>
      </c>
      <c r="N148" s="200" t="s">
        <v>41</v>
      </c>
      <c r="O148" s="72"/>
      <c r="P148" s="201">
        <f t="shared" si="11"/>
        <v>0</v>
      </c>
      <c r="Q148" s="201">
        <v>1.20296</v>
      </c>
      <c r="R148" s="201">
        <f t="shared" si="12"/>
        <v>0.36088799999999999</v>
      </c>
      <c r="S148" s="201">
        <v>0</v>
      </c>
      <c r="T148" s="20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3" t="s">
        <v>134</v>
      </c>
      <c r="AT148" s="203" t="s">
        <v>130</v>
      </c>
      <c r="AU148" s="203" t="s">
        <v>135</v>
      </c>
      <c r="AY148" s="14" t="s">
        <v>128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4" t="s">
        <v>135</v>
      </c>
      <c r="BK148" s="205">
        <f t="shared" si="19"/>
        <v>0</v>
      </c>
      <c r="BL148" s="14" t="s">
        <v>134</v>
      </c>
      <c r="BM148" s="203" t="s">
        <v>177</v>
      </c>
    </row>
    <row r="149" spans="1:65" s="2" customFormat="1" ht="24.2" customHeight="1">
      <c r="A149" s="31"/>
      <c r="B149" s="32"/>
      <c r="C149" s="192" t="s">
        <v>178</v>
      </c>
      <c r="D149" s="192" t="s">
        <v>130</v>
      </c>
      <c r="E149" s="193" t="s">
        <v>179</v>
      </c>
      <c r="F149" s="194" t="s">
        <v>180</v>
      </c>
      <c r="G149" s="195" t="s">
        <v>146</v>
      </c>
      <c r="H149" s="196">
        <v>2.5</v>
      </c>
      <c r="I149" s="197"/>
      <c r="J149" s="196">
        <f t="shared" si="10"/>
        <v>0</v>
      </c>
      <c r="K149" s="198"/>
      <c r="L149" s="36"/>
      <c r="M149" s="199" t="s">
        <v>1</v>
      </c>
      <c r="N149" s="200" t="s">
        <v>41</v>
      </c>
      <c r="O149" s="72"/>
      <c r="P149" s="201">
        <f t="shared" si="11"/>
        <v>0</v>
      </c>
      <c r="Q149" s="201">
        <v>2.4157199999999999</v>
      </c>
      <c r="R149" s="201">
        <f t="shared" si="12"/>
        <v>6.0392999999999999</v>
      </c>
      <c r="S149" s="201">
        <v>0</v>
      </c>
      <c r="T149" s="202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3" t="s">
        <v>134</v>
      </c>
      <c r="AT149" s="203" t="s">
        <v>130</v>
      </c>
      <c r="AU149" s="203" t="s">
        <v>135</v>
      </c>
      <c r="AY149" s="14" t="s">
        <v>128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4" t="s">
        <v>135</v>
      </c>
      <c r="BK149" s="205">
        <f t="shared" si="19"/>
        <v>0</v>
      </c>
      <c r="BL149" s="14" t="s">
        <v>134</v>
      </c>
      <c r="BM149" s="203" t="s">
        <v>181</v>
      </c>
    </row>
    <row r="150" spans="1:65" s="2" customFormat="1" ht="16.5" customHeight="1">
      <c r="A150" s="31"/>
      <c r="B150" s="32"/>
      <c r="C150" s="192" t="s">
        <v>182</v>
      </c>
      <c r="D150" s="192" t="s">
        <v>130</v>
      </c>
      <c r="E150" s="193" t="s">
        <v>183</v>
      </c>
      <c r="F150" s="194" t="s">
        <v>184</v>
      </c>
      <c r="G150" s="195" t="s">
        <v>176</v>
      </c>
      <c r="H150" s="196">
        <v>0.1</v>
      </c>
      <c r="I150" s="197"/>
      <c r="J150" s="196">
        <f t="shared" si="10"/>
        <v>0</v>
      </c>
      <c r="K150" s="198"/>
      <c r="L150" s="36"/>
      <c r="M150" s="199" t="s">
        <v>1</v>
      </c>
      <c r="N150" s="200" t="s">
        <v>41</v>
      </c>
      <c r="O150" s="72"/>
      <c r="P150" s="201">
        <f t="shared" si="11"/>
        <v>0</v>
      </c>
      <c r="Q150" s="201">
        <v>1.01895</v>
      </c>
      <c r="R150" s="201">
        <f t="shared" si="12"/>
        <v>0.10189500000000001</v>
      </c>
      <c r="S150" s="201">
        <v>0</v>
      </c>
      <c r="T150" s="202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3" t="s">
        <v>134</v>
      </c>
      <c r="AT150" s="203" t="s">
        <v>130</v>
      </c>
      <c r="AU150" s="203" t="s">
        <v>135</v>
      </c>
      <c r="AY150" s="14" t="s">
        <v>128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4" t="s">
        <v>135</v>
      </c>
      <c r="BK150" s="205">
        <f t="shared" si="19"/>
        <v>0</v>
      </c>
      <c r="BL150" s="14" t="s">
        <v>134</v>
      </c>
      <c r="BM150" s="203" t="s">
        <v>185</v>
      </c>
    </row>
    <row r="151" spans="1:65" s="12" customFormat="1" ht="22.9" customHeight="1">
      <c r="B151" s="176"/>
      <c r="C151" s="177"/>
      <c r="D151" s="178" t="s">
        <v>74</v>
      </c>
      <c r="E151" s="190" t="s">
        <v>140</v>
      </c>
      <c r="F151" s="190" t="s">
        <v>186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P152</f>
        <v>0</v>
      </c>
      <c r="Q151" s="184"/>
      <c r="R151" s="185">
        <f>R152</f>
        <v>3.6269999999999998</v>
      </c>
      <c r="S151" s="184"/>
      <c r="T151" s="186">
        <f>T152</f>
        <v>0</v>
      </c>
      <c r="AR151" s="187" t="s">
        <v>83</v>
      </c>
      <c r="AT151" s="188" t="s">
        <v>74</v>
      </c>
      <c r="AU151" s="188" t="s">
        <v>83</v>
      </c>
      <c r="AY151" s="187" t="s">
        <v>128</v>
      </c>
      <c r="BK151" s="189">
        <f>BK152</f>
        <v>0</v>
      </c>
    </row>
    <row r="152" spans="1:65" s="2" customFormat="1" ht="33" customHeight="1">
      <c r="A152" s="31"/>
      <c r="B152" s="32"/>
      <c r="C152" s="192" t="s">
        <v>187</v>
      </c>
      <c r="D152" s="192" t="s">
        <v>130</v>
      </c>
      <c r="E152" s="193" t="s">
        <v>188</v>
      </c>
      <c r="F152" s="194" t="s">
        <v>189</v>
      </c>
      <c r="G152" s="195" t="s">
        <v>146</v>
      </c>
      <c r="H152" s="196">
        <v>4</v>
      </c>
      <c r="I152" s="197"/>
      <c r="J152" s="196">
        <f>ROUND(I152*H152,3)</f>
        <v>0</v>
      </c>
      <c r="K152" s="198"/>
      <c r="L152" s="36"/>
      <c r="M152" s="199" t="s">
        <v>1</v>
      </c>
      <c r="N152" s="200" t="s">
        <v>41</v>
      </c>
      <c r="O152" s="72"/>
      <c r="P152" s="201">
        <f>O152*H152</f>
        <v>0</v>
      </c>
      <c r="Q152" s="201">
        <v>0.90674999999999994</v>
      </c>
      <c r="R152" s="201">
        <f>Q152*H152</f>
        <v>3.6269999999999998</v>
      </c>
      <c r="S152" s="201">
        <v>0</v>
      </c>
      <c r="T152" s="20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3" t="s">
        <v>134</v>
      </c>
      <c r="AT152" s="203" t="s">
        <v>130</v>
      </c>
      <c r="AU152" s="203" t="s">
        <v>135</v>
      </c>
      <c r="AY152" s="14" t="s">
        <v>128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4" t="s">
        <v>135</v>
      </c>
      <c r="BK152" s="205">
        <f>ROUND(I152*H152,3)</f>
        <v>0</v>
      </c>
      <c r="BL152" s="14" t="s">
        <v>134</v>
      </c>
      <c r="BM152" s="203" t="s">
        <v>190</v>
      </c>
    </row>
    <row r="153" spans="1:65" s="12" customFormat="1" ht="22.9" customHeight="1">
      <c r="B153" s="176"/>
      <c r="C153" s="177"/>
      <c r="D153" s="178" t="s">
        <v>74</v>
      </c>
      <c r="E153" s="190" t="s">
        <v>134</v>
      </c>
      <c r="F153" s="190" t="s">
        <v>191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SUM(P154:P157)</f>
        <v>0</v>
      </c>
      <c r="Q153" s="184"/>
      <c r="R153" s="185">
        <f>SUM(R154:R157)</f>
        <v>1.36748625</v>
      </c>
      <c r="S153" s="184"/>
      <c r="T153" s="186">
        <f>SUM(T154:T157)</f>
        <v>0</v>
      </c>
      <c r="AR153" s="187" t="s">
        <v>83</v>
      </c>
      <c r="AT153" s="188" t="s">
        <v>74</v>
      </c>
      <c r="AU153" s="188" t="s">
        <v>83</v>
      </c>
      <c r="AY153" s="187" t="s">
        <v>128</v>
      </c>
      <c r="BK153" s="189">
        <f>SUM(BK154:BK157)</f>
        <v>0</v>
      </c>
    </row>
    <row r="154" spans="1:65" s="2" customFormat="1" ht="21.75" customHeight="1">
      <c r="A154" s="31"/>
      <c r="B154" s="32"/>
      <c r="C154" s="192" t="s">
        <v>192</v>
      </c>
      <c r="D154" s="192" t="s">
        <v>130</v>
      </c>
      <c r="E154" s="193" t="s">
        <v>193</v>
      </c>
      <c r="F154" s="194" t="s">
        <v>194</v>
      </c>
      <c r="G154" s="195" t="s">
        <v>146</v>
      </c>
      <c r="H154" s="196">
        <v>0.5</v>
      </c>
      <c r="I154" s="197"/>
      <c r="J154" s="196">
        <f>ROUND(I154*H154,3)</f>
        <v>0</v>
      </c>
      <c r="K154" s="198"/>
      <c r="L154" s="36"/>
      <c r="M154" s="199" t="s">
        <v>1</v>
      </c>
      <c r="N154" s="200" t="s">
        <v>41</v>
      </c>
      <c r="O154" s="72"/>
      <c r="P154" s="201">
        <f>O154*H154</f>
        <v>0</v>
      </c>
      <c r="Q154" s="201">
        <v>2.4018600000000001</v>
      </c>
      <c r="R154" s="201">
        <f>Q154*H154</f>
        <v>1.2009300000000001</v>
      </c>
      <c r="S154" s="201">
        <v>0</v>
      </c>
      <c r="T154" s="20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3" t="s">
        <v>134</v>
      </c>
      <c r="AT154" s="203" t="s">
        <v>130</v>
      </c>
      <c r="AU154" s="203" t="s">
        <v>135</v>
      </c>
      <c r="AY154" s="14" t="s">
        <v>128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4" t="s">
        <v>135</v>
      </c>
      <c r="BK154" s="205">
        <f>ROUND(I154*H154,3)</f>
        <v>0</v>
      </c>
      <c r="BL154" s="14" t="s">
        <v>134</v>
      </c>
      <c r="BM154" s="203" t="s">
        <v>195</v>
      </c>
    </row>
    <row r="155" spans="1:65" s="2" customFormat="1" ht="24.2" customHeight="1">
      <c r="A155" s="31"/>
      <c r="B155" s="32"/>
      <c r="C155" s="192" t="s">
        <v>196</v>
      </c>
      <c r="D155" s="192" t="s">
        <v>130</v>
      </c>
      <c r="E155" s="193" t="s">
        <v>197</v>
      </c>
      <c r="F155" s="194" t="s">
        <v>198</v>
      </c>
      <c r="G155" s="195" t="s">
        <v>133</v>
      </c>
      <c r="H155" s="196">
        <v>4.125</v>
      </c>
      <c r="I155" s="197"/>
      <c r="J155" s="196">
        <f>ROUND(I155*H155,3)</f>
        <v>0</v>
      </c>
      <c r="K155" s="198"/>
      <c r="L155" s="36"/>
      <c r="M155" s="199" t="s">
        <v>1</v>
      </c>
      <c r="N155" s="200" t="s">
        <v>41</v>
      </c>
      <c r="O155" s="72"/>
      <c r="P155" s="201">
        <f>O155*H155</f>
        <v>0</v>
      </c>
      <c r="Q155" s="201">
        <v>3.4099999999999998E-3</v>
      </c>
      <c r="R155" s="201">
        <f>Q155*H155</f>
        <v>1.4066249999999999E-2</v>
      </c>
      <c r="S155" s="201">
        <v>0</v>
      </c>
      <c r="T155" s="20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3" t="s">
        <v>134</v>
      </c>
      <c r="AT155" s="203" t="s">
        <v>130</v>
      </c>
      <c r="AU155" s="203" t="s">
        <v>135</v>
      </c>
      <c r="AY155" s="14" t="s">
        <v>128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4" t="s">
        <v>135</v>
      </c>
      <c r="BK155" s="205">
        <f>ROUND(I155*H155,3)</f>
        <v>0</v>
      </c>
      <c r="BL155" s="14" t="s">
        <v>134</v>
      </c>
      <c r="BM155" s="203" t="s">
        <v>199</v>
      </c>
    </row>
    <row r="156" spans="1:65" s="2" customFormat="1" ht="24.2" customHeight="1">
      <c r="A156" s="31"/>
      <c r="B156" s="32"/>
      <c r="C156" s="192" t="s">
        <v>200</v>
      </c>
      <c r="D156" s="192" t="s">
        <v>130</v>
      </c>
      <c r="E156" s="193" t="s">
        <v>201</v>
      </c>
      <c r="F156" s="194" t="s">
        <v>202</v>
      </c>
      <c r="G156" s="195" t="s">
        <v>133</v>
      </c>
      <c r="H156" s="196">
        <v>4.125</v>
      </c>
      <c r="I156" s="197"/>
      <c r="J156" s="196">
        <f>ROUND(I156*H156,3)</f>
        <v>0</v>
      </c>
      <c r="K156" s="198"/>
      <c r="L156" s="36"/>
      <c r="M156" s="199" t="s">
        <v>1</v>
      </c>
      <c r="N156" s="200" t="s">
        <v>41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3" t="s">
        <v>134</v>
      </c>
      <c r="AT156" s="203" t="s">
        <v>130</v>
      </c>
      <c r="AU156" s="203" t="s">
        <v>135</v>
      </c>
      <c r="AY156" s="14" t="s">
        <v>128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4" t="s">
        <v>135</v>
      </c>
      <c r="BK156" s="205">
        <f>ROUND(I156*H156,3)</f>
        <v>0</v>
      </c>
      <c r="BL156" s="14" t="s">
        <v>134</v>
      </c>
      <c r="BM156" s="203" t="s">
        <v>203</v>
      </c>
    </row>
    <row r="157" spans="1:65" s="2" customFormat="1" ht="24.2" customHeight="1">
      <c r="A157" s="31"/>
      <c r="B157" s="32"/>
      <c r="C157" s="192" t="s">
        <v>204</v>
      </c>
      <c r="D157" s="192" t="s">
        <v>130</v>
      </c>
      <c r="E157" s="193" t="s">
        <v>205</v>
      </c>
      <c r="F157" s="194" t="s">
        <v>206</v>
      </c>
      <c r="G157" s="195" t="s">
        <v>176</v>
      </c>
      <c r="H157" s="196">
        <v>0.15</v>
      </c>
      <c r="I157" s="197"/>
      <c r="J157" s="196">
        <f>ROUND(I157*H157,3)</f>
        <v>0</v>
      </c>
      <c r="K157" s="198"/>
      <c r="L157" s="36"/>
      <c r="M157" s="199" t="s">
        <v>1</v>
      </c>
      <c r="N157" s="200" t="s">
        <v>41</v>
      </c>
      <c r="O157" s="72"/>
      <c r="P157" s="201">
        <f>O157*H157</f>
        <v>0</v>
      </c>
      <c r="Q157" s="201">
        <v>1.0165999999999999</v>
      </c>
      <c r="R157" s="201">
        <f>Q157*H157</f>
        <v>0.15248999999999999</v>
      </c>
      <c r="S157" s="201">
        <v>0</v>
      </c>
      <c r="T157" s="20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3" t="s">
        <v>134</v>
      </c>
      <c r="AT157" s="203" t="s">
        <v>130</v>
      </c>
      <c r="AU157" s="203" t="s">
        <v>135</v>
      </c>
      <c r="AY157" s="14" t="s">
        <v>128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4" t="s">
        <v>135</v>
      </c>
      <c r="BK157" s="205">
        <f>ROUND(I157*H157,3)</f>
        <v>0</v>
      </c>
      <c r="BL157" s="14" t="s">
        <v>134</v>
      </c>
      <c r="BM157" s="203" t="s">
        <v>207</v>
      </c>
    </row>
    <row r="158" spans="1:65" s="12" customFormat="1" ht="22.9" customHeight="1">
      <c r="B158" s="176"/>
      <c r="C158" s="177"/>
      <c r="D158" s="178" t="s">
        <v>74</v>
      </c>
      <c r="E158" s="190" t="s">
        <v>148</v>
      </c>
      <c r="F158" s="190" t="s">
        <v>208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SUM(P159:P162)</f>
        <v>0</v>
      </c>
      <c r="Q158" s="184"/>
      <c r="R158" s="185">
        <f>SUM(R159:R162)</f>
        <v>9.6022500000000015</v>
      </c>
      <c r="S158" s="184"/>
      <c r="T158" s="186">
        <f>SUM(T159:T162)</f>
        <v>0</v>
      </c>
      <c r="AR158" s="187" t="s">
        <v>83</v>
      </c>
      <c r="AT158" s="188" t="s">
        <v>74</v>
      </c>
      <c r="AU158" s="188" t="s">
        <v>83</v>
      </c>
      <c r="AY158" s="187" t="s">
        <v>128</v>
      </c>
      <c r="BK158" s="189">
        <f>SUM(BK159:BK162)</f>
        <v>0</v>
      </c>
    </row>
    <row r="159" spans="1:65" s="2" customFormat="1" ht="24.2" customHeight="1">
      <c r="A159" s="31"/>
      <c r="B159" s="32"/>
      <c r="C159" s="192" t="s">
        <v>209</v>
      </c>
      <c r="D159" s="192" t="s">
        <v>130</v>
      </c>
      <c r="E159" s="193" t="s">
        <v>210</v>
      </c>
      <c r="F159" s="194" t="s">
        <v>211</v>
      </c>
      <c r="G159" s="195" t="s">
        <v>133</v>
      </c>
      <c r="H159" s="196">
        <v>15</v>
      </c>
      <c r="I159" s="197"/>
      <c r="J159" s="196">
        <f>ROUND(I159*H159,3)</f>
        <v>0</v>
      </c>
      <c r="K159" s="198"/>
      <c r="L159" s="36"/>
      <c r="M159" s="199" t="s">
        <v>1</v>
      </c>
      <c r="N159" s="200" t="s">
        <v>41</v>
      </c>
      <c r="O159" s="72"/>
      <c r="P159" s="201">
        <f>O159*H159</f>
        <v>0</v>
      </c>
      <c r="Q159" s="201">
        <v>8.0030000000000004E-2</v>
      </c>
      <c r="R159" s="201">
        <f>Q159*H159</f>
        <v>1.20045</v>
      </c>
      <c r="S159" s="201">
        <v>0</v>
      </c>
      <c r="T159" s="202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3" t="s">
        <v>134</v>
      </c>
      <c r="AT159" s="203" t="s">
        <v>130</v>
      </c>
      <c r="AU159" s="203" t="s">
        <v>135</v>
      </c>
      <c r="AY159" s="14" t="s">
        <v>128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4" t="s">
        <v>135</v>
      </c>
      <c r="BK159" s="205">
        <f>ROUND(I159*H159,3)</f>
        <v>0</v>
      </c>
      <c r="BL159" s="14" t="s">
        <v>134</v>
      </c>
      <c r="BM159" s="203" t="s">
        <v>212</v>
      </c>
    </row>
    <row r="160" spans="1:65" s="2" customFormat="1" ht="24.2" customHeight="1">
      <c r="A160" s="31"/>
      <c r="B160" s="32"/>
      <c r="C160" s="192" t="s">
        <v>7</v>
      </c>
      <c r="D160" s="192" t="s">
        <v>130</v>
      </c>
      <c r="E160" s="193" t="s">
        <v>213</v>
      </c>
      <c r="F160" s="194" t="s">
        <v>214</v>
      </c>
      <c r="G160" s="195" t="s">
        <v>133</v>
      </c>
      <c r="H160" s="196">
        <v>15</v>
      </c>
      <c r="I160" s="197"/>
      <c r="J160" s="196">
        <f>ROUND(I160*H160,3)</f>
        <v>0</v>
      </c>
      <c r="K160" s="198"/>
      <c r="L160" s="36"/>
      <c r="M160" s="199" t="s">
        <v>1</v>
      </c>
      <c r="N160" s="200" t="s">
        <v>41</v>
      </c>
      <c r="O160" s="72"/>
      <c r="P160" s="201">
        <f>O160*H160</f>
        <v>0</v>
      </c>
      <c r="Q160" s="201">
        <v>0.27994000000000002</v>
      </c>
      <c r="R160" s="201">
        <f>Q160*H160</f>
        <v>4.1991000000000005</v>
      </c>
      <c r="S160" s="201">
        <v>0</v>
      </c>
      <c r="T160" s="20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3" t="s">
        <v>134</v>
      </c>
      <c r="AT160" s="203" t="s">
        <v>130</v>
      </c>
      <c r="AU160" s="203" t="s">
        <v>135</v>
      </c>
      <c r="AY160" s="14" t="s">
        <v>128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4" t="s">
        <v>135</v>
      </c>
      <c r="BK160" s="205">
        <f>ROUND(I160*H160,3)</f>
        <v>0</v>
      </c>
      <c r="BL160" s="14" t="s">
        <v>134</v>
      </c>
      <c r="BM160" s="203" t="s">
        <v>215</v>
      </c>
    </row>
    <row r="161" spans="1:65" s="2" customFormat="1" ht="37.9" customHeight="1">
      <c r="A161" s="31"/>
      <c r="B161" s="32"/>
      <c r="C161" s="192" t="s">
        <v>216</v>
      </c>
      <c r="D161" s="192" t="s">
        <v>130</v>
      </c>
      <c r="E161" s="193" t="s">
        <v>217</v>
      </c>
      <c r="F161" s="194" t="s">
        <v>218</v>
      </c>
      <c r="G161" s="195" t="s">
        <v>133</v>
      </c>
      <c r="H161" s="196">
        <v>15</v>
      </c>
      <c r="I161" s="197"/>
      <c r="J161" s="196">
        <f>ROUND(I161*H161,3)</f>
        <v>0</v>
      </c>
      <c r="K161" s="198"/>
      <c r="L161" s="36"/>
      <c r="M161" s="199" t="s">
        <v>1</v>
      </c>
      <c r="N161" s="200" t="s">
        <v>41</v>
      </c>
      <c r="O161" s="72"/>
      <c r="P161" s="201">
        <f>O161*H161</f>
        <v>0</v>
      </c>
      <c r="Q161" s="201">
        <v>9.2499999999999999E-2</v>
      </c>
      <c r="R161" s="201">
        <f>Q161*H161</f>
        <v>1.3875</v>
      </c>
      <c r="S161" s="201">
        <v>0</v>
      </c>
      <c r="T161" s="20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3" t="s">
        <v>134</v>
      </c>
      <c r="AT161" s="203" t="s">
        <v>130</v>
      </c>
      <c r="AU161" s="203" t="s">
        <v>135</v>
      </c>
      <c r="AY161" s="14" t="s">
        <v>128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4" t="s">
        <v>135</v>
      </c>
      <c r="BK161" s="205">
        <f>ROUND(I161*H161,3)</f>
        <v>0</v>
      </c>
      <c r="BL161" s="14" t="s">
        <v>134</v>
      </c>
      <c r="BM161" s="203" t="s">
        <v>219</v>
      </c>
    </row>
    <row r="162" spans="1:65" s="2" customFormat="1" ht="24.2" customHeight="1">
      <c r="A162" s="31"/>
      <c r="B162" s="32"/>
      <c r="C162" s="206" t="s">
        <v>220</v>
      </c>
      <c r="D162" s="206" t="s">
        <v>221</v>
      </c>
      <c r="E162" s="207" t="s">
        <v>222</v>
      </c>
      <c r="F162" s="208" t="s">
        <v>223</v>
      </c>
      <c r="G162" s="209" t="s">
        <v>133</v>
      </c>
      <c r="H162" s="210">
        <v>15.3</v>
      </c>
      <c r="I162" s="211"/>
      <c r="J162" s="210">
        <f>ROUND(I162*H162,3)</f>
        <v>0</v>
      </c>
      <c r="K162" s="212"/>
      <c r="L162" s="213"/>
      <c r="M162" s="214" t="s">
        <v>1</v>
      </c>
      <c r="N162" s="215" t="s">
        <v>41</v>
      </c>
      <c r="O162" s="72"/>
      <c r="P162" s="201">
        <f>O162*H162</f>
        <v>0</v>
      </c>
      <c r="Q162" s="201">
        <v>0.184</v>
      </c>
      <c r="R162" s="201">
        <f>Q162*H162</f>
        <v>2.8151999999999999</v>
      </c>
      <c r="S162" s="201">
        <v>0</v>
      </c>
      <c r="T162" s="20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3" t="s">
        <v>161</v>
      </c>
      <c r="AT162" s="203" t="s">
        <v>221</v>
      </c>
      <c r="AU162" s="203" t="s">
        <v>135</v>
      </c>
      <c r="AY162" s="14" t="s">
        <v>128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4" t="s">
        <v>135</v>
      </c>
      <c r="BK162" s="205">
        <f>ROUND(I162*H162,3)</f>
        <v>0</v>
      </c>
      <c r="BL162" s="14" t="s">
        <v>134</v>
      </c>
      <c r="BM162" s="203" t="s">
        <v>224</v>
      </c>
    </row>
    <row r="163" spans="1:65" s="12" customFormat="1" ht="22.9" customHeight="1">
      <c r="B163" s="176"/>
      <c r="C163" s="177"/>
      <c r="D163" s="178" t="s">
        <v>74</v>
      </c>
      <c r="E163" s="190" t="s">
        <v>152</v>
      </c>
      <c r="F163" s="190" t="s">
        <v>225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SUM(P164:P167)</f>
        <v>0</v>
      </c>
      <c r="Q163" s="184"/>
      <c r="R163" s="185">
        <f>SUM(R164:R167)</f>
        <v>0.56396277246936966</v>
      </c>
      <c r="S163" s="184"/>
      <c r="T163" s="186">
        <f>SUM(T164:T167)</f>
        <v>0</v>
      </c>
      <c r="AR163" s="187" t="s">
        <v>83</v>
      </c>
      <c r="AT163" s="188" t="s">
        <v>74</v>
      </c>
      <c r="AU163" s="188" t="s">
        <v>83</v>
      </c>
      <c r="AY163" s="187" t="s">
        <v>128</v>
      </c>
      <c r="BK163" s="189">
        <f>SUM(BK164:BK167)</f>
        <v>0</v>
      </c>
    </row>
    <row r="164" spans="1:65" s="2" customFormat="1" ht="24.2" customHeight="1">
      <c r="A164" s="31"/>
      <c r="B164" s="32"/>
      <c r="C164" s="192" t="s">
        <v>226</v>
      </c>
      <c r="D164" s="192" t="s">
        <v>130</v>
      </c>
      <c r="E164" s="193" t="s">
        <v>227</v>
      </c>
      <c r="F164" s="194" t="s">
        <v>228</v>
      </c>
      <c r="G164" s="195" t="s">
        <v>133</v>
      </c>
      <c r="H164" s="196">
        <v>37.125</v>
      </c>
      <c r="I164" s="197"/>
      <c r="J164" s="196">
        <f>ROUND(I164*H164,3)</f>
        <v>0</v>
      </c>
      <c r="K164" s="198"/>
      <c r="L164" s="36"/>
      <c r="M164" s="199" t="s">
        <v>1</v>
      </c>
      <c r="N164" s="200" t="s">
        <v>41</v>
      </c>
      <c r="O164" s="72"/>
      <c r="P164" s="201">
        <f>O164*H164</f>
        <v>0</v>
      </c>
      <c r="Q164" s="201">
        <v>4.15E-3</v>
      </c>
      <c r="R164" s="201">
        <f>Q164*H164</f>
        <v>0.15406875</v>
      </c>
      <c r="S164" s="201">
        <v>0</v>
      </c>
      <c r="T164" s="20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3" t="s">
        <v>134</v>
      </c>
      <c r="AT164" s="203" t="s">
        <v>130</v>
      </c>
      <c r="AU164" s="203" t="s">
        <v>135</v>
      </c>
      <c r="AY164" s="14" t="s">
        <v>128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4" t="s">
        <v>135</v>
      </c>
      <c r="BK164" s="205">
        <f>ROUND(I164*H164,3)</f>
        <v>0</v>
      </c>
      <c r="BL164" s="14" t="s">
        <v>134</v>
      </c>
      <c r="BM164" s="203" t="s">
        <v>229</v>
      </c>
    </row>
    <row r="165" spans="1:65" s="2" customFormat="1" ht="24.2" customHeight="1">
      <c r="A165" s="31"/>
      <c r="B165" s="32"/>
      <c r="C165" s="192" t="s">
        <v>230</v>
      </c>
      <c r="D165" s="192" t="s">
        <v>130</v>
      </c>
      <c r="E165" s="193" t="s">
        <v>231</v>
      </c>
      <c r="F165" s="194" t="s">
        <v>232</v>
      </c>
      <c r="G165" s="195" t="s">
        <v>133</v>
      </c>
      <c r="H165" s="196">
        <v>53.715000000000003</v>
      </c>
      <c r="I165" s="197"/>
      <c r="J165" s="196">
        <f>ROUND(I165*H165,3)</f>
        <v>0</v>
      </c>
      <c r="K165" s="198"/>
      <c r="L165" s="36"/>
      <c r="M165" s="199" t="s">
        <v>1</v>
      </c>
      <c r="N165" s="200" t="s">
        <v>41</v>
      </c>
      <c r="O165" s="72"/>
      <c r="P165" s="201">
        <f>O165*H165</f>
        <v>0</v>
      </c>
      <c r="Q165" s="201">
        <v>4.0000983127081498E-4</v>
      </c>
      <c r="R165" s="201">
        <f>Q165*H165</f>
        <v>2.148652808671183E-2</v>
      </c>
      <c r="S165" s="201">
        <v>0</v>
      </c>
      <c r="T165" s="20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3" t="s">
        <v>134</v>
      </c>
      <c r="AT165" s="203" t="s">
        <v>130</v>
      </c>
      <c r="AU165" s="203" t="s">
        <v>135</v>
      </c>
      <c r="AY165" s="14" t="s">
        <v>128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4" t="s">
        <v>135</v>
      </c>
      <c r="BK165" s="205">
        <f>ROUND(I165*H165,3)</f>
        <v>0</v>
      </c>
      <c r="BL165" s="14" t="s">
        <v>134</v>
      </c>
      <c r="BM165" s="203" t="s">
        <v>233</v>
      </c>
    </row>
    <row r="166" spans="1:65" s="2" customFormat="1" ht="21.75" customHeight="1">
      <c r="A166" s="31"/>
      <c r="B166" s="32"/>
      <c r="C166" s="192" t="s">
        <v>234</v>
      </c>
      <c r="D166" s="192" t="s">
        <v>130</v>
      </c>
      <c r="E166" s="193" t="s">
        <v>235</v>
      </c>
      <c r="F166" s="194" t="s">
        <v>236</v>
      </c>
      <c r="G166" s="195" t="s">
        <v>133</v>
      </c>
      <c r="H166" s="196">
        <v>53.715000000000003</v>
      </c>
      <c r="I166" s="197"/>
      <c r="J166" s="196">
        <f>ROUND(I166*H166,3)</f>
        <v>0</v>
      </c>
      <c r="K166" s="198"/>
      <c r="L166" s="36"/>
      <c r="M166" s="199" t="s">
        <v>1</v>
      </c>
      <c r="N166" s="200" t="s">
        <v>41</v>
      </c>
      <c r="O166" s="72"/>
      <c r="P166" s="201">
        <f>O166*H166</f>
        <v>0</v>
      </c>
      <c r="Q166" s="201">
        <v>3.9199980337458404E-3</v>
      </c>
      <c r="R166" s="201">
        <f>Q166*H166</f>
        <v>0.21056269438265782</v>
      </c>
      <c r="S166" s="201">
        <v>0</v>
      </c>
      <c r="T166" s="20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3" t="s">
        <v>134</v>
      </c>
      <c r="AT166" s="203" t="s">
        <v>130</v>
      </c>
      <c r="AU166" s="203" t="s">
        <v>135</v>
      </c>
      <c r="AY166" s="14" t="s">
        <v>128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4" t="s">
        <v>135</v>
      </c>
      <c r="BK166" s="205">
        <f>ROUND(I166*H166,3)</f>
        <v>0</v>
      </c>
      <c r="BL166" s="14" t="s">
        <v>134</v>
      </c>
      <c r="BM166" s="203" t="s">
        <v>237</v>
      </c>
    </row>
    <row r="167" spans="1:65" s="2" customFormat="1" ht="33" customHeight="1">
      <c r="A167" s="31"/>
      <c r="B167" s="32"/>
      <c r="C167" s="192" t="s">
        <v>238</v>
      </c>
      <c r="D167" s="192" t="s">
        <v>130</v>
      </c>
      <c r="E167" s="193" t="s">
        <v>239</v>
      </c>
      <c r="F167" s="194" t="s">
        <v>240</v>
      </c>
      <c r="G167" s="195" t="s">
        <v>133</v>
      </c>
      <c r="H167" s="196">
        <v>16.59</v>
      </c>
      <c r="I167" s="197"/>
      <c r="J167" s="196">
        <f>ROUND(I167*H167,3)</f>
        <v>0</v>
      </c>
      <c r="K167" s="198"/>
      <c r="L167" s="36"/>
      <c r="M167" s="199" t="s">
        <v>1</v>
      </c>
      <c r="N167" s="200" t="s">
        <v>41</v>
      </c>
      <c r="O167" s="72"/>
      <c r="P167" s="201">
        <f>O167*H167</f>
        <v>0</v>
      </c>
      <c r="Q167" s="201">
        <v>1.072E-2</v>
      </c>
      <c r="R167" s="201">
        <f>Q167*H167</f>
        <v>0.1778448</v>
      </c>
      <c r="S167" s="201">
        <v>0</v>
      </c>
      <c r="T167" s="20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3" t="s">
        <v>134</v>
      </c>
      <c r="AT167" s="203" t="s">
        <v>130</v>
      </c>
      <c r="AU167" s="203" t="s">
        <v>135</v>
      </c>
      <c r="AY167" s="14" t="s">
        <v>128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4" t="s">
        <v>135</v>
      </c>
      <c r="BK167" s="205">
        <f>ROUND(I167*H167,3)</f>
        <v>0</v>
      </c>
      <c r="BL167" s="14" t="s">
        <v>134</v>
      </c>
      <c r="BM167" s="203" t="s">
        <v>241</v>
      </c>
    </row>
    <row r="168" spans="1:65" s="12" customFormat="1" ht="22.9" customHeight="1">
      <c r="B168" s="176"/>
      <c r="C168" s="177"/>
      <c r="D168" s="178" t="s">
        <v>74</v>
      </c>
      <c r="E168" s="190" t="s">
        <v>165</v>
      </c>
      <c r="F168" s="190" t="s">
        <v>242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SUM(P169:P171)</f>
        <v>0</v>
      </c>
      <c r="Q168" s="184"/>
      <c r="R168" s="185">
        <f>SUM(R169:R171)</f>
        <v>2.8935</v>
      </c>
      <c r="S168" s="184"/>
      <c r="T168" s="186">
        <f>SUM(T169:T171)</f>
        <v>0</v>
      </c>
      <c r="AR168" s="187" t="s">
        <v>83</v>
      </c>
      <c r="AT168" s="188" t="s">
        <v>74</v>
      </c>
      <c r="AU168" s="188" t="s">
        <v>83</v>
      </c>
      <c r="AY168" s="187" t="s">
        <v>128</v>
      </c>
      <c r="BK168" s="189">
        <f>SUM(BK169:BK171)</f>
        <v>0</v>
      </c>
    </row>
    <row r="169" spans="1:65" s="2" customFormat="1" ht="33" customHeight="1">
      <c r="A169" s="31"/>
      <c r="B169" s="32"/>
      <c r="C169" s="192" t="s">
        <v>243</v>
      </c>
      <c r="D169" s="192" t="s">
        <v>130</v>
      </c>
      <c r="E169" s="193" t="s">
        <v>244</v>
      </c>
      <c r="F169" s="194" t="s">
        <v>245</v>
      </c>
      <c r="G169" s="195" t="s">
        <v>133</v>
      </c>
      <c r="H169" s="196">
        <v>56.25</v>
      </c>
      <c r="I169" s="197"/>
      <c r="J169" s="196">
        <f>ROUND(I169*H169,3)</f>
        <v>0</v>
      </c>
      <c r="K169" s="198"/>
      <c r="L169" s="36"/>
      <c r="M169" s="199" t="s">
        <v>1</v>
      </c>
      <c r="N169" s="200" t="s">
        <v>41</v>
      </c>
      <c r="O169" s="72"/>
      <c r="P169" s="201">
        <f>O169*H169</f>
        <v>0</v>
      </c>
      <c r="Q169" s="201">
        <v>2.572E-2</v>
      </c>
      <c r="R169" s="201">
        <f>Q169*H169</f>
        <v>1.44675</v>
      </c>
      <c r="S169" s="201">
        <v>0</v>
      </c>
      <c r="T169" s="20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3" t="s">
        <v>134</v>
      </c>
      <c r="AT169" s="203" t="s">
        <v>130</v>
      </c>
      <c r="AU169" s="203" t="s">
        <v>135</v>
      </c>
      <c r="AY169" s="14" t="s">
        <v>128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4" t="s">
        <v>135</v>
      </c>
      <c r="BK169" s="205">
        <f>ROUND(I169*H169,3)</f>
        <v>0</v>
      </c>
      <c r="BL169" s="14" t="s">
        <v>134</v>
      </c>
      <c r="BM169" s="203" t="s">
        <v>246</v>
      </c>
    </row>
    <row r="170" spans="1:65" s="2" customFormat="1" ht="44.25" customHeight="1">
      <c r="A170" s="31"/>
      <c r="B170" s="32"/>
      <c r="C170" s="192" t="s">
        <v>247</v>
      </c>
      <c r="D170" s="192" t="s">
        <v>130</v>
      </c>
      <c r="E170" s="193" t="s">
        <v>248</v>
      </c>
      <c r="F170" s="194" t="s">
        <v>249</v>
      </c>
      <c r="G170" s="195" t="s">
        <v>133</v>
      </c>
      <c r="H170" s="196">
        <v>56.25</v>
      </c>
      <c r="I170" s="197"/>
      <c r="J170" s="196">
        <f>ROUND(I170*H170,3)</f>
        <v>0</v>
      </c>
      <c r="K170" s="198"/>
      <c r="L170" s="36"/>
      <c r="M170" s="199" t="s">
        <v>1</v>
      </c>
      <c r="N170" s="200" t="s">
        <v>41</v>
      </c>
      <c r="O170" s="7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3" t="s">
        <v>134</v>
      </c>
      <c r="AT170" s="203" t="s">
        <v>130</v>
      </c>
      <c r="AU170" s="203" t="s">
        <v>135</v>
      </c>
      <c r="AY170" s="14" t="s">
        <v>128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4" t="s">
        <v>135</v>
      </c>
      <c r="BK170" s="205">
        <f>ROUND(I170*H170,3)</f>
        <v>0</v>
      </c>
      <c r="BL170" s="14" t="s">
        <v>134</v>
      </c>
      <c r="BM170" s="203" t="s">
        <v>250</v>
      </c>
    </row>
    <row r="171" spans="1:65" s="2" customFormat="1" ht="33" customHeight="1">
      <c r="A171" s="31"/>
      <c r="B171" s="32"/>
      <c r="C171" s="192" t="s">
        <v>251</v>
      </c>
      <c r="D171" s="192" t="s">
        <v>130</v>
      </c>
      <c r="E171" s="193" t="s">
        <v>252</v>
      </c>
      <c r="F171" s="194" t="s">
        <v>253</v>
      </c>
      <c r="G171" s="195" t="s">
        <v>133</v>
      </c>
      <c r="H171" s="196">
        <v>56.25</v>
      </c>
      <c r="I171" s="197"/>
      <c r="J171" s="196">
        <f>ROUND(I171*H171,3)</f>
        <v>0</v>
      </c>
      <c r="K171" s="198"/>
      <c r="L171" s="36"/>
      <c r="M171" s="199" t="s">
        <v>1</v>
      </c>
      <c r="N171" s="200" t="s">
        <v>41</v>
      </c>
      <c r="O171" s="72"/>
      <c r="P171" s="201">
        <f>O171*H171</f>
        <v>0</v>
      </c>
      <c r="Q171" s="201">
        <v>2.572E-2</v>
      </c>
      <c r="R171" s="201">
        <f>Q171*H171</f>
        <v>1.44675</v>
      </c>
      <c r="S171" s="201">
        <v>0</v>
      </c>
      <c r="T171" s="20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3" t="s">
        <v>134</v>
      </c>
      <c r="AT171" s="203" t="s">
        <v>130</v>
      </c>
      <c r="AU171" s="203" t="s">
        <v>135</v>
      </c>
      <c r="AY171" s="14" t="s">
        <v>128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4" t="s">
        <v>135</v>
      </c>
      <c r="BK171" s="205">
        <f>ROUND(I171*H171,3)</f>
        <v>0</v>
      </c>
      <c r="BL171" s="14" t="s">
        <v>134</v>
      </c>
      <c r="BM171" s="203" t="s">
        <v>254</v>
      </c>
    </row>
    <row r="172" spans="1:65" s="12" customFormat="1" ht="22.9" customHeight="1">
      <c r="B172" s="176"/>
      <c r="C172" s="177"/>
      <c r="D172" s="178" t="s">
        <v>74</v>
      </c>
      <c r="E172" s="190" t="s">
        <v>255</v>
      </c>
      <c r="F172" s="190" t="s">
        <v>256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P173</f>
        <v>0</v>
      </c>
      <c r="Q172" s="184"/>
      <c r="R172" s="185">
        <f>R173</f>
        <v>0</v>
      </c>
      <c r="S172" s="184"/>
      <c r="T172" s="186">
        <f>T173</f>
        <v>0</v>
      </c>
      <c r="AR172" s="187" t="s">
        <v>83</v>
      </c>
      <c r="AT172" s="188" t="s">
        <v>74</v>
      </c>
      <c r="AU172" s="188" t="s">
        <v>83</v>
      </c>
      <c r="AY172" s="187" t="s">
        <v>128</v>
      </c>
      <c r="BK172" s="189">
        <f>BK173</f>
        <v>0</v>
      </c>
    </row>
    <row r="173" spans="1:65" s="2" customFormat="1" ht="24.2" customHeight="1">
      <c r="A173" s="31"/>
      <c r="B173" s="32"/>
      <c r="C173" s="192" t="s">
        <v>257</v>
      </c>
      <c r="D173" s="192" t="s">
        <v>130</v>
      </c>
      <c r="E173" s="193" t="s">
        <v>258</v>
      </c>
      <c r="F173" s="194" t="s">
        <v>259</v>
      </c>
      <c r="G173" s="195" t="s">
        <v>176</v>
      </c>
      <c r="H173" s="196">
        <v>30.715</v>
      </c>
      <c r="I173" s="197"/>
      <c r="J173" s="196">
        <f>ROUND(I173*H173,3)</f>
        <v>0</v>
      </c>
      <c r="K173" s="198"/>
      <c r="L173" s="36"/>
      <c r="M173" s="199" t="s">
        <v>1</v>
      </c>
      <c r="N173" s="200" t="s">
        <v>41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3" t="s">
        <v>134</v>
      </c>
      <c r="AT173" s="203" t="s">
        <v>130</v>
      </c>
      <c r="AU173" s="203" t="s">
        <v>135</v>
      </c>
      <c r="AY173" s="14" t="s">
        <v>128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4" t="s">
        <v>135</v>
      </c>
      <c r="BK173" s="205">
        <f>ROUND(I173*H173,3)</f>
        <v>0</v>
      </c>
      <c r="BL173" s="14" t="s">
        <v>134</v>
      </c>
      <c r="BM173" s="203" t="s">
        <v>260</v>
      </c>
    </row>
    <row r="174" spans="1:65" s="12" customFormat="1" ht="25.9" customHeight="1">
      <c r="B174" s="176"/>
      <c r="C174" s="177"/>
      <c r="D174" s="178" t="s">
        <v>74</v>
      </c>
      <c r="E174" s="179" t="s">
        <v>261</v>
      </c>
      <c r="F174" s="179" t="s">
        <v>262</v>
      </c>
      <c r="G174" s="177"/>
      <c r="H174" s="177"/>
      <c r="I174" s="180"/>
      <c r="J174" s="181">
        <f>BK174</f>
        <v>0</v>
      </c>
      <c r="K174" s="177"/>
      <c r="L174" s="182"/>
      <c r="M174" s="183"/>
      <c r="N174" s="184"/>
      <c r="O174" s="184"/>
      <c r="P174" s="185">
        <f>P175+P182+P188+P191+P197+P199</f>
        <v>0</v>
      </c>
      <c r="Q174" s="184"/>
      <c r="R174" s="185">
        <f>R175+R182+R188+R191+R197+R199</f>
        <v>1.4621440131198029</v>
      </c>
      <c r="S174" s="184"/>
      <c r="T174" s="186">
        <f>T175+T182+T188+T191+T197+T199</f>
        <v>1E-3</v>
      </c>
      <c r="AR174" s="187" t="s">
        <v>135</v>
      </c>
      <c r="AT174" s="188" t="s">
        <v>74</v>
      </c>
      <c r="AU174" s="188" t="s">
        <v>75</v>
      </c>
      <c r="AY174" s="187" t="s">
        <v>128</v>
      </c>
      <c r="BK174" s="189">
        <f>BK175+BK182+BK188+BK191+BK197+BK199</f>
        <v>0</v>
      </c>
    </row>
    <row r="175" spans="1:65" s="12" customFormat="1" ht="22.9" customHeight="1">
      <c r="B175" s="176"/>
      <c r="C175" s="177"/>
      <c r="D175" s="178" t="s">
        <v>74</v>
      </c>
      <c r="E175" s="190" t="s">
        <v>263</v>
      </c>
      <c r="F175" s="190" t="s">
        <v>264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SUM(P176:P181)</f>
        <v>0</v>
      </c>
      <c r="Q175" s="184"/>
      <c r="R175" s="185">
        <f>SUM(R176:R181)</f>
        <v>1.1236792131198028</v>
      </c>
      <c r="S175" s="184"/>
      <c r="T175" s="186">
        <f>SUM(T176:T181)</f>
        <v>0</v>
      </c>
      <c r="AR175" s="187" t="s">
        <v>135</v>
      </c>
      <c r="AT175" s="188" t="s">
        <v>74</v>
      </c>
      <c r="AU175" s="188" t="s">
        <v>83</v>
      </c>
      <c r="AY175" s="187" t="s">
        <v>128</v>
      </c>
      <c r="BK175" s="189">
        <f>SUM(BK176:BK181)</f>
        <v>0</v>
      </c>
    </row>
    <row r="176" spans="1:65" s="2" customFormat="1" ht="37.9" customHeight="1">
      <c r="A176" s="31"/>
      <c r="B176" s="32"/>
      <c r="C176" s="192" t="s">
        <v>265</v>
      </c>
      <c r="D176" s="192" t="s">
        <v>130</v>
      </c>
      <c r="E176" s="193" t="s">
        <v>266</v>
      </c>
      <c r="F176" s="194" t="s">
        <v>267</v>
      </c>
      <c r="G176" s="195" t="s">
        <v>268</v>
      </c>
      <c r="H176" s="196">
        <v>75</v>
      </c>
      <c r="I176" s="197"/>
      <c r="J176" s="196">
        <f t="shared" ref="J176:J181" si="20">ROUND(I176*H176,3)</f>
        <v>0</v>
      </c>
      <c r="K176" s="198"/>
      <c r="L176" s="36"/>
      <c r="M176" s="199" t="s">
        <v>1</v>
      </c>
      <c r="N176" s="200" t="s">
        <v>41</v>
      </c>
      <c r="O176" s="72"/>
      <c r="P176" s="201">
        <f t="shared" ref="P176:P181" si="21">O176*H176</f>
        <v>0</v>
      </c>
      <c r="Q176" s="201">
        <v>2.5999999999999998E-4</v>
      </c>
      <c r="R176" s="201">
        <f t="shared" ref="R176:R181" si="22">Q176*H176</f>
        <v>1.95E-2</v>
      </c>
      <c r="S176" s="201">
        <v>0</v>
      </c>
      <c r="T176" s="202">
        <f t="shared" ref="T176:T181" si="23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3" t="s">
        <v>196</v>
      </c>
      <c r="AT176" s="203" t="s">
        <v>130</v>
      </c>
      <c r="AU176" s="203" t="s">
        <v>135</v>
      </c>
      <c r="AY176" s="14" t="s">
        <v>128</v>
      </c>
      <c r="BE176" s="204">
        <f t="shared" ref="BE176:BE181" si="24">IF(N176="základná",J176,0)</f>
        <v>0</v>
      </c>
      <c r="BF176" s="204">
        <f t="shared" ref="BF176:BF181" si="25">IF(N176="znížená",J176,0)</f>
        <v>0</v>
      </c>
      <c r="BG176" s="204">
        <f t="shared" ref="BG176:BG181" si="26">IF(N176="zákl. prenesená",J176,0)</f>
        <v>0</v>
      </c>
      <c r="BH176" s="204">
        <f t="shared" ref="BH176:BH181" si="27">IF(N176="zníž. prenesená",J176,0)</f>
        <v>0</v>
      </c>
      <c r="BI176" s="204">
        <f t="shared" ref="BI176:BI181" si="28">IF(N176="nulová",J176,0)</f>
        <v>0</v>
      </c>
      <c r="BJ176" s="14" t="s">
        <v>135</v>
      </c>
      <c r="BK176" s="205">
        <f t="shared" ref="BK176:BK181" si="29">ROUND(I176*H176,3)</f>
        <v>0</v>
      </c>
      <c r="BL176" s="14" t="s">
        <v>196</v>
      </c>
      <c r="BM176" s="203" t="s">
        <v>269</v>
      </c>
    </row>
    <row r="177" spans="1:65" s="2" customFormat="1" ht="33" customHeight="1">
      <c r="A177" s="31"/>
      <c r="B177" s="32"/>
      <c r="C177" s="206" t="s">
        <v>270</v>
      </c>
      <c r="D177" s="206" t="s">
        <v>221</v>
      </c>
      <c r="E177" s="207" t="s">
        <v>271</v>
      </c>
      <c r="F177" s="208" t="s">
        <v>272</v>
      </c>
      <c r="G177" s="209" t="s">
        <v>146</v>
      </c>
      <c r="H177" s="210">
        <v>1.21</v>
      </c>
      <c r="I177" s="211"/>
      <c r="J177" s="210">
        <f t="shared" si="20"/>
        <v>0</v>
      </c>
      <c r="K177" s="212"/>
      <c r="L177" s="213"/>
      <c r="M177" s="214" t="s">
        <v>1</v>
      </c>
      <c r="N177" s="215" t="s">
        <v>41</v>
      </c>
      <c r="O177" s="72"/>
      <c r="P177" s="201">
        <f t="shared" si="21"/>
        <v>0</v>
      </c>
      <c r="Q177" s="201">
        <v>0.55000000000000004</v>
      </c>
      <c r="R177" s="201">
        <f t="shared" si="22"/>
        <v>0.66549999999999998</v>
      </c>
      <c r="S177" s="201">
        <v>0</v>
      </c>
      <c r="T177" s="202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3" t="s">
        <v>270</v>
      </c>
      <c r="AT177" s="203" t="s">
        <v>221</v>
      </c>
      <c r="AU177" s="203" t="s">
        <v>135</v>
      </c>
      <c r="AY177" s="14" t="s">
        <v>128</v>
      </c>
      <c r="BE177" s="204">
        <f t="shared" si="24"/>
        <v>0</v>
      </c>
      <c r="BF177" s="204">
        <f t="shared" si="25"/>
        <v>0</v>
      </c>
      <c r="BG177" s="204">
        <f t="shared" si="26"/>
        <v>0</v>
      </c>
      <c r="BH177" s="204">
        <f t="shared" si="27"/>
        <v>0</v>
      </c>
      <c r="BI177" s="204">
        <f t="shared" si="28"/>
        <v>0</v>
      </c>
      <c r="BJ177" s="14" t="s">
        <v>135</v>
      </c>
      <c r="BK177" s="205">
        <f t="shared" si="29"/>
        <v>0</v>
      </c>
      <c r="BL177" s="14" t="s">
        <v>196</v>
      </c>
      <c r="BM177" s="203" t="s">
        <v>273</v>
      </c>
    </row>
    <row r="178" spans="1:65" s="2" customFormat="1" ht="33" customHeight="1">
      <c r="A178" s="31"/>
      <c r="B178" s="32"/>
      <c r="C178" s="192" t="s">
        <v>274</v>
      </c>
      <c r="D178" s="192" t="s">
        <v>130</v>
      </c>
      <c r="E178" s="193" t="s">
        <v>275</v>
      </c>
      <c r="F178" s="194" t="s">
        <v>276</v>
      </c>
      <c r="G178" s="195" t="s">
        <v>133</v>
      </c>
      <c r="H178" s="196">
        <v>16.59</v>
      </c>
      <c r="I178" s="197"/>
      <c r="J178" s="196">
        <f t="shared" si="20"/>
        <v>0</v>
      </c>
      <c r="K178" s="198"/>
      <c r="L178" s="36"/>
      <c r="M178" s="199" t="s">
        <v>1</v>
      </c>
      <c r="N178" s="200" t="s">
        <v>41</v>
      </c>
      <c r="O178" s="72"/>
      <c r="P178" s="201">
        <f t="shared" si="21"/>
        <v>0</v>
      </c>
      <c r="Q178" s="201">
        <v>8.5400369571912507E-3</v>
      </c>
      <c r="R178" s="201">
        <f t="shared" si="22"/>
        <v>0.14167921311980286</v>
      </c>
      <c r="S178" s="201">
        <v>0</v>
      </c>
      <c r="T178" s="202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3" t="s">
        <v>196</v>
      </c>
      <c r="AT178" s="203" t="s">
        <v>130</v>
      </c>
      <c r="AU178" s="203" t="s">
        <v>135</v>
      </c>
      <c r="AY178" s="14" t="s">
        <v>128</v>
      </c>
      <c r="BE178" s="204">
        <f t="shared" si="24"/>
        <v>0</v>
      </c>
      <c r="BF178" s="204">
        <f t="shared" si="25"/>
        <v>0</v>
      </c>
      <c r="BG178" s="204">
        <f t="shared" si="26"/>
        <v>0</v>
      </c>
      <c r="BH178" s="204">
        <f t="shared" si="27"/>
        <v>0</v>
      </c>
      <c r="BI178" s="204">
        <f t="shared" si="28"/>
        <v>0</v>
      </c>
      <c r="BJ178" s="14" t="s">
        <v>135</v>
      </c>
      <c r="BK178" s="205">
        <f t="shared" si="29"/>
        <v>0</v>
      </c>
      <c r="BL178" s="14" t="s">
        <v>196</v>
      </c>
      <c r="BM178" s="203" t="s">
        <v>277</v>
      </c>
    </row>
    <row r="179" spans="1:65" s="2" customFormat="1" ht="24.2" customHeight="1">
      <c r="A179" s="31"/>
      <c r="B179" s="32"/>
      <c r="C179" s="192" t="s">
        <v>278</v>
      </c>
      <c r="D179" s="192" t="s">
        <v>130</v>
      </c>
      <c r="E179" s="193" t="s">
        <v>279</v>
      </c>
      <c r="F179" s="194" t="s">
        <v>280</v>
      </c>
      <c r="G179" s="195" t="s">
        <v>133</v>
      </c>
      <c r="H179" s="196">
        <v>12.76</v>
      </c>
      <c r="I179" s="197"/>
      <c r="J179" s="196">
        <f t="shared" si="20"/>
        <v>0</v>
      </c>
      <c r="K179" s="198"/>
      <c r="L179" s="36"/>
      <c r="M179" s="199" t="s">
        <v>1</v>
      </c>
      <c r="N179" s="200" t="s">
        <v>41</v>
      </c>
      <c r="O179" s="72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3" t="s">
        <v>196</v>
      </c>
      <c r="AT179" s="203" t="s">
        <v>130</v>
      </c>
      <c r="AU179" s="203" t="s">
        <v>135</v>
      </c>
      <c r="AY179" s="14" t="s">
        <v>128</v>
      </c>
      <c r="BE179" s="204">
        <f t="shared" si="24"/>
        <v>0</v>
      </c>
      <c r="BF179" s="204">
        <f t="shared" si="25"/>
        <v>0</v>
      </c>
      <c r="BG179" s="204">
        <f t="shared" si="26"/>
        <v>0</v>
      </c>
      <c r="BH179" s="204">
        <f t="shared" si="27"/>
        <v>0</v>
      </c>
      <c r="BI179" s="204">
        <f t="shared" si="28"/>
        <v>0</v>
      </c>
      <c r="BJ179" s="14" t="s">
        <v>135</v>
      </c>
      <c r="BK179" s="205">
        <f t="shared" si="29"/>
        <v>0</v>
      </c>
      <c r="BL179" s="14" t="s">
        <v>196</v>
      </c>
      <c r="BM179" s="203" t="s">
        <v>281</v>
      </c>
    </row>
    <row r="180" spans="1:65" s="2" customFormat="1" ht="33" customHeight="1">
      <c r="A180" s="31"/>
      <c r="B180" s="32"/>
      <c r="C180" s="206" t="s">
        <v>282</v>
      </c>
      <c r="D180" s="206" t="s">
        <v>221</v>
      </c>
      <c r="E180" s="207" t="s">
        <v>283</v>
      </c>
      <c r="F180" s="208" t="s">
        <v>284</v>
      </c>
      <c r="G180" s="209" t="s">
        <v>146</v>
      </c>
      <c r="H180" s="210">
        <v>0.54</v>
      </c>
      <c r="I180" s="211"/>
      <c r="J180" s="210">
        <f t="shared" si="20"/>
        <v>0</v>
      </c>
      <c r="K180" s="212"/>
      <c r="L180" s="213"/>
      <c r="M180" s="214" t="s">
        <v>1</v>
      </c>
      <c r="N180" s="215" t="s">
        <v>41</v>
      </c>
      <c r="O180" s="72"/>
      <c r="P180" s="201">
        <f t="shared" si="21"/>
        <v>0</v>
      </c>
      <c r="Q180" s="201">
        <v>0.55000000000000004</v>
      </c>
      <c r="R180" s="201">
        <f t="shared" si="22"/>
        <v>0.29700000000000004</v>
      </c>
      <c r="S180" s="201">
        <v>0</v>
      </c>
      <c r="T180" s="202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3" t="s">
        <v>270</v>
      </c>
      <c r="AT180" s="203" t="s">
        <v>221</v>
      </c>
      <c r="AU180" s="203" t="s">
        <v>135</v>
      </c>
      <c r="AY180" s="14" t="s">
        <v>128</v>
      </c>
      <c r="BE180" s="204">
        <f t="shared" si="24"/>
        <v>0</v>
      </c>
      <c r="BF180" s="204">
        <f t="shared" si="25"/>
        <v>0</v>
      </c>
      <c r="BG180" s="204">
        <f t="shared" si="26"/>
        <v>0</v>
      </c>
      <c r="BH180" s="204">
        <f t="shared" si="27"/>
        <v>0</v>
      </c>
      <c r="BI180" s="204">
        <f t="shared" si="28"/>
        <v>0</v>
      </c>
      <c r="BJ180" s="14" t="s">
        <v>135</v>
      </c>
      <c r="BK180" s="205">
        <f t="shared" si="29"/>
        <v>0</v>
      </c>
      <c r="BL180" s="14" t="s">
        <v>196</v>
      </c>
      <c r="BM180" s="203" t="s">
        <v>285</v>
      </c>
    </row>
    <row r="181" spans="1:65" s="2" customFormat="1" ht="24.2" customHeight="1">
      <c r="A181" s="31"/>
      <c r="B181" s="32"/>
      <c r="C181" s="192" t="s">
        <v>286</v>
      </c>
      <c r="D181" s="192" t="s">
        <v>130</v>
      </c>
      <c r="E181" s="193" t="s">
        <v>287</v>
      </c>
      <c r="F181" s="194" t="s">
        <v>288</v>
      </c>
      <c r="G181" s="195" t="s">
        <v>176</v>
      </c>
      <c r="H181" s="196">
        <v>1.1240000000000001</v>
      </c>
      <c r="I181" s="197"/>
      <c r="J181" s="196">
        <f t="shared" si="20"/>
        <v>0</v>
      </c>
      <c r="K181" s="198"/>
      <c r="L181" s="36"/>
      <c r="M181" s="199" t="s">
        <v>1</v>
      </c>
      <c r="N181" s="200" t="s">
        <v>41</v>
      </c>
      <c r="O181" s="72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3" t="s">
        <v>196</v>
      </c>
      <c r="AT181" s="203" t="s">
        <v>130</v>
      </c>
      <c r="AU181" s="203" t="s">
        <v>135</v>
      </c>
      <c r="AY181" s="14" t="s">
        <v>128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4" t="s">
        <v>135</v>
      </c>
      <c r="BK181" s="205">
        <f t="shared" si="29"/>
        <v>0</v>
      </c>
      <c r="BL181" s="14" t="s">
        <v>196</v>
      </c>
      <c r="BM181" s="203" t="s">
        <v>289</v>
      </c>
    </row>
    <row r="182" spans="1:65" s="12" customFormat="1" ht="22.9" customHeight="1">
      <c r="B182" s="176"/>
      <c r="C182" s="177"/>
      <c r="D182" s="178" t="s">
        <v>74</v>
      </c>
      <c r="E182" s="190" t="s">
        <v>290</v>
      </c>
      <c r="F182" s="190" t="s">
        <v>291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SUM(P183:P187)</f>
        <v>0</v>
      </c>
      <c r="Q182" s="184"/>
      <c r="R182" s="185">
        <f>SUM(R183:R187)</f>
        <v>2.0152E-2</v>
      </c>
      <c r="S182" s="184"/>
      <c r="T182" s="186">
        <f>SUM(T183:T187)</f>
        <v>0</v>
      </c>
      <c r="AR182" s="187" t="s">
        <v>135</v>
      </c>
      <c r="AT182" s="188" t="s">
        <v>74</v>
      </c>
      <c r="AU182" s="188" t="s">
        <v>83</v>
      </c>
      <c r="AY182" s="187" t="s">
        <v>128</v>
      </c>
      <c r="BK182" s="189">
        <f>SUM(BK183:BK187)</f>
        <v>0</v>
      </c>
    </row>
    <row r="183" spans="1:65" s="2" customFormat="1" ht="21.75" customHeight="1">
      <c r="A183" s="31"/>
      <c r="B183" s="32"/>
      <c r="C183" s="192" t="s">
        <v>292</v>
      </c>
      <c r="D183" s="192" t="s">
        <v>130</v>
      </c>
      <c r="E183" s="193" t="s">
        <v>293</v>
      </c>
      <c r="F183" s="194" t="s">
        <v>294</v>
      </c>
      <c r="G183" s="195" t="s">
        <v>295</v>
      </c>
      <c r="H183" s="196">
        <v>2</v>
      </c>
      <c r="I183" s="197"/>
      <c r="J183" s="196">
        <f>ROUND(I183*H183,3)</f>
        <v>0</v>
      </c>
      <c r="K183" s="198"/>
      <c r="L183" s="36"/>
      <c r="M183" s="199" t="s">
        <v>1</v>
      </c>
      <c r="N183" s="200" t="s">
        <v>41</v>
      </c>
      <c r="O183" s="72"/>
      <c r="P183" s="201">
        <f>O183*H183</f>
        <v>0</v>
      </c>
      <c r="Q183" s="201">
        <v>4.8500000000000001E-3</v>
      </c>
      <c r="R183" s="201">
        <f>Q183*H183</f>
        <v>9.7000000000000003E-3</v>
      </c>
      <c r="S183" s="201">
        <v>0</v>
      </c>
      <c r="T183" s="20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3" t="s">
        <v>196</v>
      </c>
      <c r="AT183" s="203" t="s">
        <v>130</v>
      </c>
      <c r="AU183" s="203" t="s">
        <v>135</v>
      </c>
      <c r="AY183" s="14" t="s">
        <v>128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4" t="s">
        <v>135</v>
      </c>
      <c r="BK183" s="205">
        <f>ROUND(I183*H183,3)</f>
        <v>0</v>
      </c>
      <c r="BL183" s="14" t="s">
        <v>196</v>
      </c>
      <c r="BM183" s="203" t="s">
        <v>296</v>
      </c>
    </row>
    <row r="184" spans="1:65" s="2" customFormat="1" ht="33" customHeight="1">
      <c r="A184" s="31"/>
      <c r="B184" s="32"/>
      <c r="C184" s="192" t="s">
        <v>297</v>
      </c>
      <c r="D184" s="192" t="s">
        <v>130</v>
      </c>
      <c r="E184" s="193" t="s">
        <v>298</v>
      </c>
      <c r="F184" s="194" t="s">
        <v>299</v>
      </c>
      <c r="G184" s="195" t="s">
        <v>268</v>
      </c>
      <c r="H184" s="196">
        <v>3.6</v>
      </c>
      <c r="I184" s="197"/>
      <c r="J184" s="196">
        <f>ROUND(I184*H184,3)</f>
        <v>0</v>
      </c>
      <c r="K184" s="198"/>
      <c r="L184" s="36"/>
      <c r="M184" s="199" t="s">
        <v>1</v>
      </c>
      <c r="N184" s="200" t="s">
        <v>41</v>
      </c>
      <c r="O184" s="72"/>
      <c r="P184" s="201">
        <f>O184*H184</f>
        <v>0</v>
      </c>
      <c r="Q184" s="201">
        <v>5.0000000000000002E-5</v>
      </c>
      <c r="R184" s="201">
        <f>Q184*H184</f>
        <v>1.8000000000000001E-4</v>
      </c>
      <c r="S184" s="201">
        <v>0</v>
      </c>
      <c r="T184" s="20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3" t="s">
        <v>196</v>
      </c>
      <c r="AT184" s="203" t="s">
        <v>130</v>
      </c>
      <c r="AU184" s="203" t="s">
        <v>135</v>
      </c>
      <c r="AY184" s="14" t="s">
        <v>128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4" t="s">
        <v>135</v>
      </c>
      <c r="BK184" s="205">
        <f>ROUND(I184*H184,3)</f>
        <v>0</v>
      </c>
      <c r="BL184" s="14" t="s">
        <v>196</v>
      </c>
      <c r="BM184" s="203" t="s">
        <v>300</v>
      </c>
    </row>
    <row r="185" spans="1:65" s="2" customFormat="1" ht="33" customHeight="1">
      <c r="A185" s="31"/>
      <c r="B185" s="32"/>
      <c r="C185" s="192" t="s">
        <v>301</v>
      </c>
      <c r="D185" s="192" t="s">
        <v>130</v>
      </c>
      <c r="E185" s="193" t="s">
        <v>302</v>
      </c>
      <c r="F185" s="194" t="s">
        <v>303</v>
      </c>
      <c r="G185" s="195" t="s">
        <v>268</v>
      </c>
      <c r="H185" s="196">
        <v>3.6</v>
      </c>
      <c r="I185" s="197"/>
      <c r="J185" s="196">
        <f>ROUND(I185*H185,3)</f>
        <v>0</v>
      </c>
      <c r="K185" s="198"/>
      <c r="L185" s="36"/>
      <c r="M185" s="199" t="s">
        <v>1</v>
      </c>
      <c r="N185" s="200" t="s">
        <v>41</v>
      </c>
      <c r="O185" s="72"/>
      <c r="P185" s="201">
        <f>O185*H185</f>
        <v>0</v>
      </c>
      <c r="Q185" s="201">
        <v>2.1700000000000001E-3</v>
      </c>
      <c r="R185" s="201">
        <f>Q185*H185</f>
        <v>7.8120000000000004E-3</v>
      </c>
      <c r="S185" s="201">
        <v>0</v>
      </c>
      <c r="T185" s="202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3" t="s">
        <v>196</v>
      </c>
      <c r="AT185" s="203" t="s">
        <v>130</v>
      </c>
      <c r="AU185" s="203" t="s">
        <v>135</v>
      </c>
      <c r="AY185" s="14" t="s">
        <v>128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4" t="s">
        <v>135</v>
      </c>
      <c r="BK185" s="205">
        <f>ROUND(I185*H185,3)</f>
        <v>0</v>
      </c>
      <c r="BL185" s="14" t="s">
        <v>196</v>
      </c>
      <c r="BM185" s="203" t="s">
        <v>304</v>
      </c>
    </row>
    <row r="186" spans="1:65" s="2" customFormat="1" ht="24.2" customHeight="1">
      <c r="A186" s="31"/>
      <c r="B186" s="32"/>
      <c r="C186" s="192" t="s">
        <v>305</v>
      </c>
      <c r="D186" s="192" t="s">
        <v>130</v>
      </c>
      <c r="E186" s="193" t="s">
        <v>306</v>
      </c>
      <c r="F186" s="194" t="s">
        <v>307</v>
      </c>
      <c r="G186" s="195" t="s">
        <v>268</v>
      </c>
      <c r="H186" s="196">
        <v>6</v>
      </c>
      <c r="I186" s="197"/>
      <c r="J186" s="196">
        <f>ROUND(I186*H186,3)</f>
        <v>0</v>
      </c>
      <c r="K186" s="198"/>
      <c r="L186" s="36"/>
      <c r="M186" s="199" t="s">
        <v>1</v>
      </c>
      <c r="N186" s="200" t="s">
        <v>41</v>
      </c>
      <c r="O186" s="72"/>
      <c r="P186" s="201">
        <f>O186*H186</f>
        <v>0</v>
      </c>
      <c r="Q186" s="201">
        <v>4.0999999999999999E-4</v>
      </c>
      <c r="R186" s="201">
        <f>Q186*H186</f>
        <v>2.4599999999999999E-3</v>
      </c>
      <c r="S186" s="201">
        <v>0</v>
      </c>
      <c r="T186" s="20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3" t="s">
        <v>196</v>
      </c>
      <c r="AT186" s="203" t="s">
        <v>130</v>
      </c>
      <c r="AU186" s="203" t="s">
        <v>135</v>
      </c>
      <c r="AY186" s="14" t="s">
        <v>128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4" t="s">
        <v>135</v>
      </c>
      <c r="BK186" s="205">
        <f>ROUND(I186*H186,3)</f>
        <v>0</v>
      </c>
      <c r="BL186" s="14" t="s">
        <v>196</v>
      </c>
      <c r="BM186" s="203" t="s">
        <v>308</v>
      </c>
    </row>
    <row r="187" spans="1:65" s="2" customFormat="1" ht="24.2" customHeight="1">
      <c r="A187" s="31"/>
      <c r="B187" s="32"/>
      <c r="C187" s="192" t="s">
        <v>309</v>
      </c>
      <c r="D187" s="192" t="s">
        <v>130</v>
      </c>
      <c r="E187" s="193" t="s">
        <v>310</v>
      </c>
      <c r="F187" s="194" t="s">
        <v>311</v>
      </c>
      <c r="G187" s="195" t="s">
        <v>176</v>
      </c>
      <c r="H187" s="196">
        <v>0.02</v>
      </c>
      <c r="I187" s="197"/>
      <c r="J187" s="196">
        <f>ROUND(I187*H187,3)</f>
        <v>0</v>
      </c>
      <c r="K187" s="198"/>
      <c r="L187" s="36"/>
      <c r="M187" s="199" t="s">
        <v>1</v>
      </c>
      <c r="N187" s="200" t="s">
        <v>41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3" t="s">
        <v>196</v>
      </c>
      <c r="AT187" s="203" t="s">
        <v>130</v>
      </c>
      <c r="AU187" s="203" t="s">
        <v>135</v>
      </c>
      <c r="AY187" s="14" t="s">
        <v>128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4" t="s">
        <v>135</v>
      </c>
      <c r="BK187" s="205">
        <f>ROUND(I187*H187,3)</f>
        <v>0</v>
      </c>
      <c r="BL187" s="14" t="s">
        <v>196</v>
      </c>
      <c r="BM187" s="203" t="s">
        <v>312</v>
      </c>
    </row>
    <row r="188" spans="1:65" s="12" customFormat="1" ht="22.9" customHeight="1">
      <c r="B188" s="176"/>
      <c r="C188" s="177"/>
      <c r="D188" s="178" t="s">
        <v>74</v>
      </c>
      <c r="E188" s="190" t="s">
        <v>313</v>
      </c>
      <c r="F188" s="190" t="s">
        <v>314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SUM(P189:P190)</f>
        <v>0</v>
      </c>
      <c r="Q188" s="184"/>
      <c r="R188" s="185">
        <f>SUM(R189:R190)</f>
        <v>0.1216028</v>
      </c>
      <c r="S188" s="184"/>
      <c r="T188" s="186">
        <f>SUM(T189:T190)</f>
        <v>0</v>
      </c>
      <c r="AR188" s="187" t="s">
        <v>135</v>
      </c>
      <c r="AT188" s="188" t="s">
        <v>74</v>
      </c>
      <c r="AU188" s="188" t="s">
        <v>83</v>
      </c>
      <c r="AY188" s="187" t="s">
        <v>128</v>
      </c>
      <c r="BK188" s="189">
        <f>SUM(BK189:BK190)</f>
        <v>0</v>
      </c>
    </row>
    <row r="189" spans="1:65" s="2" customFormat="1" ht="24.2" customHeight="1">
      <c r="A189" s="31"/>
      <c r="B189" s="32"/>
      <c r="C189" s="192" t="s">
        <v>315</v>
      </c>
      <c r="D189" s="192" t="s">
        <v>130</v>
      </c>
      <c r="E189" s="193" t="s">
        <v>316</v>
      </c>
      <c r="F189" s="194" t="s">
        <v>317</v>
      </c>
      <c r="G189" s="195" t="s">
        <v>133</v>
      </c>
      <c r="H189" s="196">
        <v>12.76</v>
      </c>
      <c r="I189" s="197"/>
      <c r="J189" s="196">
        <f>ROUND(I189*H189,3)</f>
        <v>0</v>
      </c>
      <c r="K189" s="198"/>
      <c r="L189" s="36"/>
      <c r="M189" s="199" t="s">
        <v>1</v>
      </c>
      <c r="N189" s="200" t="s">
        <v>41</v>
      </c>
      <c r="O189" s="72"/>
      <c r="P189" s="201">
        <f>O189*H189</f>
        <v>0</v>
      </c>
      <c r="Q189" s="201">
        <v>9.5300000000000003E-3</v>
      </c>
      <c r="R189" s="201">
        <f>Q189*H189</f>
        <v>0.1216028</v>
      </c>
      <c r="S189" s="201">
        <v>0</v>
      </c>
      <c r="T189" s="202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3" t="s">
        <v>196</v>
      </c>
      <c r="AT189" s="203" t="s">
        <v>130</v>
      </c>
      <c r="AU189" s="203" t="s">
        <v>135</v>
      </c>
      <c r="AY189" s="14" t="s">
        <v>128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4" t="s">
        <v>135</v>
      </c>
      <c r="BK189" s="205">
        <f>ROUND(I189*H189,3)</f>
        <v>0</v>
      </c>
      <c r="BL189" s="14" t="s">
        <v>196</v>
      </c>
      <c r="BM189" s="203" t="s">
        <v>318</v>
      </c>
    </row>
    <row r="190" spans="1:65" s="2" customFormat="1" ht="21.75" customHeight="1">
      <c r="A190" s="31"/>
      <c r="B190" s="32"/>
      <c r="C190" s="192" t="s">
        <v>319</v>
      </c>
      <c r="D190" s="192" t="s">
        <v>130</v>
      </c>
      <c r="E190" s="193" t="s">
        <v>320</v>
      </c>
      <c r="F190" s="194" t="s">
        <v>321</v>
      </c>
      <c r="G190" s="195" t="s">
        <v>176</v>
      </c>
      <c r="H190" s="196">
        <v>0.122</v>
      </c>
      <c r="I190" s="197"/>
      <c r="J190" s="196">
        <f>ROUND(I190*H190,3)</f>
        <v>0</v>
      </c>
      <c r="K190" s="198"/>
      <c r="L190" s="36"/>
      <c r="M190" s="199" t="s">
        <v>1</v>
      </c>
      <c r="N190" s="200" t="s">
        <v>41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3" t="s">
        <v>196</v>
      </c>
      <c r="AT190" s="203" t="s">
        <v>130</v>
      </c>
      <c r="AU190" s="203" t="s">
        <v>135</v>
      </c>
      <c r="AY190" s="14" t="s">
        <v>128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4" t="s">
        <v>135</v>
      </c>
      <c r="BK190" s="205">
        <f>ROUND(I190*H190,3)</f>
        <v>0</v>
      </c>
      <c r="BL190" s="14" t="s">
        <v>196</v>
      </c>
      <c r="BM190" s="203" t="s">
        <v>322</v>
      </c>
    </row>
    <row r="191" spans="1:65" s="12" customFormat="1" ht="22.9" customHeight="1">
      <c r="B191" s="176"/>
      <c r="C191" s="177"/>
      <c r="D191" s="178" t="s">
        <v>74</v>
      </c>
      <c r="E191" s="190" t="s">
        <v>323</v>
      </c>
      <c r="F191" s="190" t="s">
        <v>324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SUM(P192:P196)</f>
        <v>0</v>
      </c>
      <c r="Q191" s="184"/>
      <c r="R191" s="185">
        <f>SUM(R192:R196)</f>
        <v>0.19486000000000001</v>
      </c>
      <c r="S191" s="184"/>
      <c r="T191" s="186">
        <f>SUM(T192:T196)</f>
        <v>0</v>
      </c>
      <c r="AR191" s="187" t="s">
        <v>135</v>
      </c>
      <c r="AT191" s="188" t="s">
        <v>74</v>
      </c>
      <c r="AU191" s="188" t="s">
        <v>83</v>
      </c>
      <c r="AY191" s="187" t="s">
        <v>128</v>
      </c>
      <c r="BK191" s="189">
        <f>SUM(BK192:BK196)</f>
        <v>0</v>
      </c>
    </row>
    <row r="192" spans="1:65" s="2" customFormat="1" ht="16.5" customHeight="1">
      <c r="A192" s="31"/>
      <c r="B192" s="32"/>
      <c r="C192" s="192" t="s">
        <v>325</v>
      </c>
      <c r="D192" s="192" t="s">
        <v>130</v>
      </c>
      <c r="E192" s="193" t="s">
        <v>326</v>
      </c>
      <c r="F192" s="194" t="s">
        <v>327</v>
      </c>
      <c r="G192" s="195" t="s">
        <v>268</v>
      </c>
      <c r="H192" s="196">
        <v>7</v>
      </c>
      <c r="I192" s="197"/>
      <c r="J192" s="196">
        <f>ROUND(I192*H192,3)</f>
        <v>0</v>
      </c>
      <c r="K192" s="198"/>
      <c r="L192" s="36"/>
      <c r="M192" s="199" t="s">
        <v>1</v>
      </c>
      <c r="N192" s="200" t="s">
        <v>41</v>
      </c>
      <c r="O192" s="72"/>
      <c r="P192" s="201">
        <f>O192*H192</f>
        <v>0</v>
      </c>
      <c r="Q192" s="201">
        <v>1.8000000000000001E-4</v>
      </c>
      <c r="R192" s="201">
        <f>Q192*H192</f>
        <v>1.2600000000000001E-3</v>
      </c>
      <c r="S192" s="201">
        <v>0</v>
      </c>
      <c r="T192" s="202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3" t="s">
        <v>196</v>
      </c>
      <c r="AT192" s="203" t="s">
        <v>130</v>
      </c>
      <c r="AU192" s="203" t="s">
        <v>135</v>
      </c>
      <c r="AY192" s="14" t="s">
        <v>128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4" t="s">
        <v>135</v>
      </c>
      <c r="BK192" s="205">
        <f>ROUND(I192*H192,3)</f>
        <v>0</v>
      </c>
      <c r="BL192" s="14" t="s">
        <v>196</v>
      </c>
      <c r="BM192" s="203" t="s">
        <v>328</v>
      </c>
    </row>
    <row r="193" spans="1:65" s="2" customFormat="1" ht="24.2" customHeight="1">
      <c r="A193" s="31"/>
      <c r="B193" s="32"/>
      <c r="C193" s="206" t="s">
        <v>329</v>
      </c>
      <c r="D193" s="206" t="s">
        <v>221</v>
      </c>
      <c r="E193" s="207" t="s">
        <v>330</v>
      </c>
      <c r="F193" s="208" t="s">
        <v>331</v>
      </c>
      <c r="G193" s="209" t="s">
        <v>295</v>
      </c>
      <c r="H193" s="210">
        <v>2</v>
      </c>
      <c r="I193" s="211"/>
      <c r="J193" s="210">
        <f>ROUND(I193*H193,3)</f>
        <v>0</v>
      </c>
      <c r="K193" s="212"/>
      <c r="L193" s="213"/>
      <c r="M193" s="214" t="s">
        <v>1</v>
      </c>
      <c r="N193" s="215" t="s">
        <v>41</v>
      </c>
      <c r="O193" s="72"/>
      <c r="P193" s="201">
        <f>O193*H193</f>
        <v>0</v>
      </c>
      <c r="Q193" s="201">
        <v>3.4000000000000002E-2</v>
      </c>
      <c r="R193" s="201">
        <f>Q193*H193</f>
        <v>6.8000000000000005E-2</v>
      </c>
      <c r="S193" s="201">
        <v>0</v>
      </c>
      <c r="T193" s="20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3" t="s">
        <v>270</v>
      </c>
      <c r="AT193" s="203" t="s">
        <v>221</v>
      </c>
      <c r="AU193" s="203" t="s">
        <v>135</v>
      </c>
      <c r="AY193" s="14" t="s">
        <v>128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4" t="s">
        <v>135</v>
      </c>
      <c r="BK193" s="205">
        <f>ROUND(I193*H193,3)</f>
        <v>0</v>
      </c>
      <c r="BL193" s="14" t="s">
        <v>196</v>
      </c>
      <c r="BM193" s="203" t="s">
        <v>332</v>
      </c>
    </row>
    <row r="194" spans="1:65" s="2" customFormat="1" ht="24.2" customHeight="1">
      <c r="A194" s="31"/>
      <c r="B194" s="32"/>
      <c r="C194" s="192" t="s">
        <v>333</v>
      </c>
      <c r="D194" s="192" t="s">
        <v>130</v>
      </c>
      <c r="E194" s="193" t="s">
        <v>334</v>
      </c>
      <c r="F194" s="194" t="s">
        <v>335</v>
      </c>
      <c r="G194" s="195" t="s">
        <v>268</v>
      </c>
      <c r="H194" s="196">
        <v>30</v>
      </c>
      <c r="I194" s="197"/>
      <c r="J194" s="196">
        <f>ROUND(I194*H194,3)</f>
        <v>0</v>
      </c>
      <c r="K194" s="198"/>
      <c r="L194" s="36"/>
      <c r="M194" s="199" t="s">
        <v>1</v>
      </c>
      <c r="N194" s="200" t="s">
        <v>41</v>
      </c>
      <c r="O194" s="72"/>
      <c r="P194" s="201">
        <f>O194*H194</f>
        <v>0</v>
      </c>
      <c r="Q194" s="201">
        <v>2.0000000000000002E-5</v>
      </c>
      <c r="R194" s="201">
        <f>Q194*H194</f>
        <v>6.0000000000000006E-4</v>
      </c>
      <c r="S194" s="201">
        <v>0</v>
      </c>
      <c r="T194" s="202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3" t="s">
        <v>196</v>
      </c>
      <c r="AT194" s="203" t="s">
        <v>130</v>
      </c>
      <c r="AU194" s="203" t="s">
        <v>135</v>
      </c>
      <c r="AY194" s="14" t="s">
        <v>128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4" t="s">
        <v>135</v>
      </c>
      <c r="BK194" s="205">
        <f>ROUND(I194*H194,3)</f>
        <v>0</v>
      </c>
      <c r="BL194" s="14" t="s">
        <v>196</v>
      </c>
      <c r="BM194" s="203" t="s">
        <v>336</v>
      </c>
    </row>
    <row r="195" spans="1:65" s="2" customFormat="1" ht="37.9" customHeight="1">
      <c r="A195" s="31"/>
      <c r="B195" s="32"/>
      <c r="C195" s="206" t="s">
        <v>337</v>
      </c>
      <c r="D195" s="206" t="s">
        <v>221</v>
      </c>
      <c r="E195" s="207" t="s">
        <v>338</v>
      </c>
      <c r="F195" s="208" t="s">
        <v>339</v>
      </c>
      <c r="G195" s="209" t="s">
        <v>146</v>
      </c>
      <c r="H195" s="210">
        <v>0.25</v>
      </c>
      <c r="I195" s="211"/>
      <c r="J195" s="210">
        <f>ROUND(I195*H195,3)</f>
        <v>0</v>
      </c>
      <c r="K195" s="212"/>
      <c r="L195" s="213"/>
      <c r="M195" s="214" t="s">
        <v>1</v>
      </c>
      <c r="N195" s="215" t="s">
        <v>41</v>
      </c>
      <c r="O195" s="72"/>
      <c r="P195" s="201">
        <f>O195*H195</f>
        <v>0</v>
      </c>
      <c r="Q195" s="201">
        <v>0.5</v>
      </c>
      <c r="R195" s="201">
        <f>Q195*H195</f>
        <v>0.125</v>
      </c>
      <c r="S195" s="201">
        <v>0</v>
      </c>
      <c r="T195" s="202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3" t="s">
        <v>270</v>
      </c>
      <c r="AT195" s="203" t="s">
        <v>221</v>
      </c>
      <c r="AU195" s="203" t="s">
        <v>135</v>
      </c>
      <c r="AY195" s="14" t="s">
        <v>128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4" t="s">
        <v>135</v>
      </c>
      <c r="BK195" s="205">
        <f>ROUND(I195*H195,3)</f>
        <v>0</v>
      </c>
      <c r="BL195" s="14" t="s">
        <v>196</v>
      </c>
      <c r="BM195" s="203" t="s">
        <v>340</v>
      </c>
    </row>
    <row r="196" spans="1:65" s="2" customFormat="1" ht="24.2" customHeight="1">
      <c r="A196" s="31"/>
      <c r="B196" s="32"/>
      <c r="C196" s="192" t="s">
        <v>341</v>
      </c>
      <c r="D196" s="192" t="s">
        <v>130</v>
      </c>
      <c r="E196" s="193" t="s">
        <v>342</v>
      </c>
      <c r="F196" s="194" t="s">
        <v>343</v>
      </c>
      <c r="G196" s="195" t="s">
        <v>176</v>
      </c>
      <c r="H196" s="196">
        <v>0.19500000000000001</v>
      </c>
      <c r="I196" s="197"/>
      <c r="J196" s="196">
        <f>ROUND(I196*H196,3)</f>
        <v>0</v>
      </c>
      <c r="K196" s="198"/>
      <c r="L196" s="36"/>
      <c r="M196" s="199" t="s">
        <v>1</v>
      </c>
      <c r="N196" s="200" t="s">
        <v>41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3" t="s">
        <v>196</v>
      </c>
      <c r="AT196" s="203" t="s">
        <v>130</v>
      </c>
      <c r="AU196" s="203" t="s">
        <v>135</v>
      </c>
      <c r="AY196" s="14" t="s">
        <v>128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4" t="s">
        <v>135</v>
      </c>
      <c r="BK196" s="205">
        <f>ROUND(I196*H196,3)</f>
        <v>0</v>
      </c>
      <c r="BL196" s="14" t="s">
        <v>196</v>
      </c>
      <c r="BM196" s="203" t="s">
        <v>344</v>
      </c>
    </row>
    <row r="197" spans="1:65" s="12" customFormat="1" ht="22.9" customHeight="1">
      <c r="B197" s="176"/>
      <c r="C197" s="177"/>
      <c r="D197" s="178" t="s">
        <v>74</v>
      </c>
      <c r="E197" s="190" t="s">
        <v>345</v>
      </c>
      <c r="F197" s="190" t="s">
        <v>346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P198</f>
        <v>0</v>
      </c>
      <c r="Q197" s="184"/>
      <c r="R197" s="185">
        <f>R198</f>
        <v>5.0000000000000002E-5</v>
      </c>
      <c r="S197" s="184"/>
      <c r="T197" s="186">
        <f>T198</f>
        <v>1E-3</v>
      </c>
      <c r="AR197" s="187" t="s">
        <v>135</v>
      </c>
      <c r="AT197" s="188" t="s">
        <v>74</v>
      </c>
      <c r="AU197" s="188" t="s">
        <v>83</v>
      </c>
      <c r="AY197" s="187" t="s">
        <v>128</v>
      </c>
      <c r="BK197" s="189">
        <f>BK198</f>
        <v>0</v>
      </c>
    </row>
    <row r="198" spans="1:65" s="2" customFormat="1" ht="24.2" customHeight="1">
      <c r="A198" s="31"/>
      <c r="B198" s="32"/>
      <c r="C198" s="192" t="s">
        <v>347</v>
      </c>
      <c r="D198" s="192" t="s">
        <v>130</v>
      </c>
      <c r="E198" s="193" t="s">
        <v>348</v>
      </c>
      <c r="F198" s="194" t="s">
        <v>349</v>
      </c>
      <c r="G198" s="195" t="s">
        <v>350</v>
      </c>
      <c r="H198" s="196">
        <v>1</v>
      </c>
      <c r="I198" s="197"/>
      <c r="J198" s="196">
        <f>ROUND(I198*H198,3)</f>
        <v>0</v>
      </c>
      <c r="K198" s="198"/>
      <c r="L198" s="36"/>
      <c r="M198" s="199" t="s">
        <v>1</v>
      </c>
      <c r="N198" s="200" t="s">
        <v>41</v>
      </c>
      <c r="O198" s="72"/>
      <c r="P198" s="201">
        <f>O198*H198</f>
        <v>0</v>
      </c>
      <c r="Q198" s="201">
        <v>5.0000000000000002E-5</v>
      </c>
      <c r="R198" s="201">
        <f>Q198*H198</f>
        <v>5.0000000000000002E-5</v>
      </c>
      <c r="S198" s="201">
        <v>1E-3</v>
      </c>
      <c r="T198" s="202">
        <f>S198*H198</f>
        <v>1E-3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3" t="s">
        <v>196</v>
      </c>
      <c r="AT198" s="203" t="s">
        <v>130</v>
      </c>
      <c r="AU198" s="203" t="s">
        <v>135</v>
      </c>
      <c r="AY198" s="14" t="s">
        <v>128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4" t="s">
        <v>135</v>
      </c>
      <c r="BK198" s="205">
        <f>ROUND(I198*H198,3)</f>
        <v>0</v>
      </c>
      <c r="BL198" s="14" t="s">
        <v>196</v>
      </c>
      <c r="BM198" s="203" t="s">
        <v>351</v>
      </c>
    </row>
    <row r="199" spans="1:65" s="12" customFormat="1" ht="22.9" customHeight="1">
      <c r="B199" s="176"/>
      <c r="C199" s="177"/>
      <c r="D199" s="178" t="s">
        <v>74</v>
      </c>
      <c r="E199" s="190" t="s">
        <v>352</v>
      </c>
      <c r="F199" s="190" t="s">
        <v>353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P200</f>
        <v>0</v>
      </c>
      <c r="Q199" s="184"/>
      <c r="R199" s="185">
        <f>R200</f>
        <v>1.8000000000000002E-3</v>
      </c>
      <c r="S199" s="184"/>
      <c r="T199" s="186">
        <f>T200</f>
        <v>0</v>
      </c>
      <c r="AR199" s="187" t="s">
        <v>135</v>
      </c>
      <c r="AT199" s="188" t="s">
        <v>74</v>
      </c>
      <c r="AU199" s="188" t="s">
        <v>83</v>
      </c>
      <c r="AY199" s="187" t="s">
        <v>128</v>
      </c>
      <c r="BK199" s="189">
        <f>BK200</f>
        <v>0</v>
      </c>
    </row>
    <row r="200" spans="1:65" s="2" customFormat="1" ht="33" customHeight="1">
      <c r="A200" s="31"/>
      <c r="B200" s="32"/>
      <c r="C200" s="192" t="s">
        <v>354</v>
      </c>
      <c r="D200" s="192" t="s">
        <v>130</v>
      </c>
      <c r="E200" s="193" t="s">
        <v>355</v>
      </c>
      <c r="F200" s="194" t="s">
        <v>356</v>
      </c>
      <c r="G200" s="195" t="s">
        <v>133</v>
      </c>
      <c r="H200" s="196">
        <v>5</v>
      </c>
      <c r="I200" s="197"/>
      <c r="J200" s="196">
        <f>ROUND(I200*H200,3)</f>
        <v>0</v>
      </c>
      <c r="K200" s="198"/>
      <c r="L200" s="36"/>
      <c r="M200" s="199" t="s">
        <v>1</v>
      </c>
      <c r="N200" s="200" t="s">
        <v>41</v>
      </c>
      <c r="O200" s="72"/>
      <c r="P200" s="201">
        <f>O200*H200</f>
        <v>0</v>
      </c>
      <c r="Q200" s="201">
        <v>3.6000000000000002E-4</v>
      </c>
      <c r="R200" s="201">
        <f>Q200*H200</f>
        <v>1.8000000000000002E-3</v>
      </c>
      <c r="S200" s="201">
        <v>0</v>
      </c>
      <c r="T200" s="202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3" t="s">
        <v>196</v>
      </c>
      <c r="AT200" s="203" t="s">
        <v>130</v>
      </c>
      <c r="AU200" s="203" t="s">
        <v>135</v>
      </c>
      <c r="AY200" s="14" t="s">
        <v>128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4" t="s">
        <v>135</v>
      </c>
      <c r="BK200" s="205">
        <f>ROUND(I200*H200,3)</f>
        <v>0</v>
      </c>
      <c r="BL200" s="14" t="s">
        <v>196</v>
      </c>
      <c r="BM200" s="203" t="s">
        <v>357</v>
      </c>
    </row>
    <row r="201" spans="1:65" s="12" customFormat="1" ht="25.9" customHeight="1">
      <c r="B201" s="176"/>
      <c r="C201" s="177"/>
      <c r="D201" s="178" t="s">
        <v>74</v>
      </c>
      <c r="E201" s="179" t="s">
        <v>221</v>
      </c>
      <c r="F201" s="179" t="s">
        <v>358</v>
      </c>
      <c r="G201" s="177"/>
      <c r="H201" s="177"/>
      <c r="I201" s="180"/>
      <c r="J201" s="181">
        <f>BK201</f>
        <v>0</v>
      </c>
      <c r="K201" s="177"/>
      <c r="L201" s="182"/>
      <c r="M201" s="183"/>
      <c r="N201" s="184"/>
      <c r="O201" s="184"/>
      <c r="P201" s="185">
        <f>P202</f>
        <v>0</v>
      </c>
      <c r="Q201" s="184"/>
      <c r="R201" s="185">
        <f>R202</f>
        <v>0</v>
      </c>
      <c r="S201" s="184"/>
      <c r="T201" s="186">
        <f>T202</f>
        <v>0</v>
      </c>
      <c r="AR201" s="187" t="s">
        <v>140</v>
      </c>
      <c r="AT201" s="188" t="s">
        <v>74</v>
      </c>
      <c r="AU201" s="188" t="s">
        <v>75</v>
      </c>
      <c r="AY201" s="187" t="s">
        <v>128</v>
      </c>
      <c r="BK201" s="189">
        <f>BK202</f>
        <v>0</v>
      </c>
    </row>
    <row r="202" spans="1:65" s="12" customFormat="1" ht="22.9" customHeight="1">
      <c r="B202" s="176"/>
      <c r="C202" s="177"/>
      <c r="D202" s="178" t="s">
        <v>74</v>
      </c>
      <c r="E202" s="190" t="s">
        <v>359</v>
      </c>
      <c r="F202" s="190" t="s">
        <v>360</v>
      </c>
      <c r="G202" s="177"/>
      <c r="H202" s="177"/>
      <c r="I202" s="180"/>
      <c r="J202" s="191">
        <f>BK202</f>
        <v>0</v>
      </c>
      <c r="K202" s="177"/>
      <c r="L202" s="182"/>
      <c r="M202" s="183"/>
      <c r="N202" s="184"/>
      <c r="O202" s="184"/>
      <c r="P202" s="185">
        <f>P203</f>
        <v>0</v>
      </c>
      <c r="Q202" s="184"/>
      <c r="R202" s="185">
        <f>R203</f>
        <v>0</v>
      </c>
      <c r="S202" s="184"/>
      <c r="T202" s="186">
        <f>T203</f>
        <v>0</v>
      </c>
      <c r="AR202" s="187" t="s">
        <v>140</v>
      </c>
      <c r="AT202" s="188" t="s">
        <v>74</v>
      </c>
      <c r="AU202" s="188" t="s">
        <v>83</v>
      </c>
      <c r="AY202" s="187" t="s">
        <v>128</v>
      </c>
      <c r="BK202" s="189">
        <f>BK203</f>
        <v>0</v>
      </c>
    </row>
    <row r="203" spans="1:65" s="2" customFormat="1" ht="24.2" customHeight="1">
      <c r="A203" s="31"/>
      <c r="B203" s="32"/>
      <c r="C203" s="192" t="s">
        <v>361</v>
      </c>
      <c r="D203" s="192" t="s">
        <v>130</v>
      </c>
      <c r="E203" s="193" t="s">
        <v>362</v>
      </c>
      <c r="F203" s="194" t="s">
        <v>363</v>
      </c>
      <c r="G203" s="195" t="s">
        <v>295</v>
      </c>
      <c r="H203" s="196">
        <v>1</v>
      </c>
      <c r="I203" s="197"/>
      <c r="J203" s="196">
        <f>ROUND(I203*H203,3)</f>
        <v>0</v>
      </c>
      <c r="K203" s="198"/>
      <c r="L203" s="36"/>
      <c r="M203" s="216" t="s">
        <v>1</v>
      </c>
      <c r="N203" s="217" t="s">
        <v>41</v>
      </c>
      <c r="O203" s="218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3" t="s">
        <v>364</v>
      </c>
      <c r="AT203" s="203" t="s">
        <v>130</v>
      </c>
      <c r="AU203" s="203" t="s">
        <v>135</v>
      </c>
      <c r="AY203" s="14" t="s">
        <v>128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4" t="s">
        <v>135</v>
      </c>
      <c r="BK203" s="205">
        <f>ROUND(I203*H203,3)</f>
        <v>0</v>
      </c>
      <c r="BL203" s="14" t="s">
        <v>364</v>
      </c>
      <c r="BM203" s="203" t="s">
        <v>365</v>
      </c>
    </row>
    <row r="204" spans="1:65" s="2" customFormat="1" ht="6.95" customHeight="1">
      <c r="A204" s="31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36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sheetProtection password="CC35" sheet="1" objects="1" scenarios="1" formatColumns="0" formatRows="0" autoFilter="0"/>
  <autoFilter ref="C133:K203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Rekonštrukcia - Auto...</vt:lpstr>
      <vt:lpstr>02 - Rekonštrukcia - Auto...</vt:lpstr>
      <vt:lpstr>'01 - Rekonštrukcia - Auto...'!Názvy_tlače</vt:lpstr>
      <vt:lpstr>'02 - Rekonštrukcia - Auto...'!Názvy_tlače</vt:lpstr>
      <vt:lpstr>'Rekapitulácia stavby'!Názvy_tlače</vt:lpstr>
      <vt:lpstr>'01 - Rekonštrukcia - Auto...'!Oblasť_tlače</vt:lpstr>
      <vt:lpstr>'02 - Rekonštrukcia - Auto...'!Oblasť_tlače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Pali-PC\Pali</dc:creator>
  <cp:lastModifiedBy>Erika</cp:lastModifiedBy>
  <dcterms:created xsi:type="dcterms:W3CDTF">2022-05-25T07:55:32Z</dcterms:created>
  <dcterms:modified xsi:type="dcterms:W3CDTF">2022-10-31T10:01:25Z</dcterms:modified>
</cp:coreProperties>
</file>